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7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das" sheetId="1" r:id="rId5"/>
    <sheet state="visible" name="Primaria" sheetId="2" r:id="rId6"/>
    <sheet state="visible" name="Primaria A Coruña" sheetId="3" r:id="rId7"/>
    <sheet state="visible" name="Primaria Lugo" sheetId="4" r:id="rId8"/>
    <sheet state="visible" name="Primaria Ourense" sheetId="5" r:id="rId9"/>
    <sheet state="visible" name="Primaria Pontevedra" sheetId="6" r:id="rId10"/>
    <sheet state="visible" name="Secundaria e outros" sheetId="7" r:id="rId11"/>
    <sheet state="visible" name="Secundaria e outros A Coruña" sheetId="8" r:id="rId12"/>
    <sheet state="visible" name="Secundaria e outros Lugo" sheetId="9" r:id="rId13"/>
    <sheet state="visible" name="Secundaria e outros Ourense" sheetId="10" r:id="rId14"/>
    <sheet state="visible" name="Secundaria e outros Pontevedra" sheetId="11" r:id="rId15"/>
    <sheet state="visible" name="Centros secundaria" sheetId="12" r:id="rId16"/>
  </sheets>
  <definedNames>
    <definedName hidden="1" localSheetId="0" name="_xlnm._FilterDatabase">Todas!$A$2:$I$127</definedName>
  </definedNames>
  <calcPr/>
</workbook>
</file>

<file path=xl/sharedStrings.xml><?xml version="1.0" encoding="utf-8"?>
<sst xmlns="http://schemas.openxmlformats.org/spreadsheetml/2006/main" count="3218" uniqueCount="1380">
  <si>
    <t>Data cese último destino</t>
  </si>
  <si>
    <t>Xubilacións ata o 31 de decembro de 2026</t>
  </si>
  <si>
    <t>Código corpo</t>
  </si>
  <si>
    <t>Corpo</t>
  </si>
  <si>
    <t>Código especialidade</t>
  </si>
  <si>
    <t>Especialidade</t>
  </si>
  <si>
    <t>Código centro</t>
  </si>
  <si>
    <t>Centro</t>
  </si>
  <si>
    <t>Concello</t>
  </si>
  <si>
    <t>Provincia</t>
  </si>
  <si>
    <t>Educación Infantil</t>
  </si>
  <si>
    <t>27009463</t>
  </si>
  <si>
    <t>CEIP de Bretoña</t>
  </si>
  <si>
    <t>A Pastoriza</t>
  </si>
  <si>
    <t>Lugo</t>
  </si>
  <si>
    <t>Matemáticas</t>
  </si>
  <si>
    <t>27016297</t>
  </si>
  <si>
    <t>IES Enrique Muruais</t>
  </si>
  <si>
    <t>A Pontenova</t>
  </si>
  <si>
    <t>Lingua estranxeira: Inglés: 1º ciclo da ESO</t>
  </si>
  <si>
    <t>27016315</t>
  </si>
  <si>
    <t>IES de Becerreá</t>
  </si>
  <si>
    <t>Becerreá</t>
  </si>
  <si>
    <t>27002584</t>
  </si>
  <si>
    <t>CEIP Plurilingüe Os Castros </t>
  </si>
  <si>
    <t>Burela</t>
  </si>
  <si>
    <r>
      <rPr>
        <rFont val="Roboto Slab"/>
        <b/>
        <color theme="1"/>
        <sz val="20.0"/>
      </rPr>
      <t xml:space="preserve">Servizo de Primaria · Provincia de A Coruña
</t>
    </r>
    <r>
      <rPr>
        <rFont val="Roboto Slab"/>
        <b val="0"/>
        <color theme="1"/>
        <sz val="20.0"/>
      </rPr>
      <t>Xubilacións ata o 31 de decembro de 2026</t>
    </r>
  </si>
  <si>
    <r>
      <rPr>
        <rFont val="Roboto Slab"/>
        <b/>
        <color theme="1"/>
        <sz val="20.0"/>
      </rPr>
      <t xml:space="preserve">Servizo de Primaria · Provincia de Lugo
</t>
    </r>
    <r>
      <rPr>
        <rFont val="Roboto Slab"/>
        <b val="0"/>
        <color theme="1"/>
        <sz val="20.0"/>
      </rPr>
      <t>Xubilacións ata o 31 de decembro de 2026</t>
    </r>
  </si>
  <si>
    <t>Lingua e literatura galega</t>
  </si>
  <si>
    <t>27013934</t>
  </si>
  <si>
    <t>IES Perdouro</t>
  </si>
  <si>
    <t>Debuxo</t>
  </si>
  <si>
    <t>27015891</t>
  </si>
  <si>
    <t>IES da Terra Chá José Trapero Pardo</t>
  </si>
  <si>
    <t>Castro de Rei</t>
  </si>
  <si>
    <t>Primaria</t>
  </si>
  <si>
    <t>27002249</t>
  </si>
  <si>
    <t>CPI Plurilingüe de Castroverde</t>
  </si>
  <si>
    <t>Castroverde</t>
  </si>
  <si>
    <t>Educación Especial: Pedagoxía Terapéutica</t>
  </si>
  <si>
    <t>Inglés</t>
  </si>
  <si>
    <t>27002353</t>
  </si>
  <si>
    <t>CPI de Cervantes</t>
  </si>
  <si>
    <t>Cervantes</t>
  </si>
  <si>
    <t>Lingua estranxeira: Francés</t>
  </si>
  <si>
    <t>27003126</t>
  </si>
  <si>
    <t>CEIP Plurilingüe Xoán de Requeixo</t>
  </si>
  <si>
    <t>Chantada</t>
  </si>
  <si>
    <t>Pedagoxía Terapéutica</t>
  </si>
  <si>
    <t>27013697</t>
  </si>
  <si>
    <t>CEIP Plurilingüe Eloísa Rivadulla</t>
  </si>
  <si>
    <t>Educación Física</t>
  </si>
  <si>
    <t>27014847</t>
  </si>
  <si>
    <t>CEIP Plurilingüe do Corgo</t>
  </si>
  <si>
    <t>Corgo</t>
  </si>
  <si>
    <t>27002997</t>
  </si>
  <si>
    <t>CPI Plurilingüe Virxe do Monte</t>
  </si>
  <si>
    <t>Cospeito</t>
  </si>
  <si>
    <t>Lingua extranxeira: Francés</t>
  </si>
  <si>
    <t>27004428</t>
  </si>
  <si>
    <t>CEIP Plurilingüe de Foz nº 1</t>
  </si>
  <si>
    <t>Foz</t>
  </si>
  <si>
    <t>27016391</t>
  </si>
  <si>
    <t>CEIP O Cantel</t>
  </si>
  <si>
    <t>Xeografía e historia</t>
  </si>
  <si>
    <t>27020562</t>
  </si>
  <si>
    <t>IES de Foz</t>
  </si>
  <si>
    <t>Organización e xestión comercial</t>
  </si>
  <si>
    <t>Documentos remitidos pola Administración</t>
  </si>
  <si>
    <t>Música</t>
  </si>
  <si>
    <t>27004635</t>
  </si>
  <si>
    <t>CPI Plurilingüe Dr. López Suárez</t>
  </si>
  <si>
    <t>Friol</t>
  </si>
  <si>
    <t>27014008</t>
  </si>
  <si>
    <t>CPI Plurilingüe Tino Grandío</t>
  </si>
  <si>
    <t>Guntín</t>
  </si>
  <si>
    <t>A Coruña</t>
  </si>
  <si>
    <t>Lingua castelá e literatura</t>
  </si>
  <si>
    <t>27005913</t>
  </si>
  <si>
    <t>CPI Ramón Piñeiro</t>
  </si>
  <si>
    <t>Láncara</t>
  </si>
  <si>
    <t>Educacion fisica</t>
  </si>
  <si>
    <t>27001440</t>
  </si>
  <si>
    <t>CEIP Xosé Luís Taboada</t>
  </si>
  <si>
    <t>27006048</t>
  </si>
  <si>
    <t>CEIP Plurilingüe de Nadela</t>
  </si>
  <si>
    <t>27006164</t>
  </si>
  <si>
    <t>CEIP Albeiros</t>
  </si>
  <si>
    <t>Ourense</t>
  </si>
  <si>
    <t>Lingua extranxeira: Inglés</t>
  </si>
  <si>
    <t>27006292</t>
  </si>
  <si>
    <t>CEIP As Gándaras</t>
  </si>
  <si>
    <t>Orientacion</t>
  </si>
  <si>
    <t>Lingua estranxeira: Inglés</t>
  </si>
  <si>
    <t>27006334</t>
  </si>
  <si>
    <t>CEIP das Mercedes</t>
  </si>
  <si>
    <t>27006383</t>
  </si>
  <si>
    <t>CEIP A Ponte</t>
  </si>
  <si>
    <t>27006401</t>
  </si>
  <si>
    <t>CEIP Sagrado Corazón</t>
  </si>
  <si>
    <t>Educacion primaria</t>
  </si>
  <si>
    <t>27006449</t>
  </si>
  <si>
    <t>CEIP Rosalía de Castro</t>
  </si>
  <si>
    <t>Procedementos de diagnóstico clínico e ortoprotésico</t>
  </si>
  <si>
    <t>27006516</t>
  </si>
  <si>
    <t>CIFP Politécnico de Lugo</t>
  </si>
  <si>
    <t>Mantemento de vehículos</t>
  </si>
  <si>
    <t>27006528</t>
  </si>
  <si>
    <t>CIFP As Mercedes</t>
  </si>
  <si>
    <t>27006531</t>
  </si>
  <si>
    <t>IES Lucus Augusti</t>
  </si>
  <si>
    <t>Pontevedra</t>
  </si>
  <si>
    <t>27006541</t>
  </si>
  <si>
    <t>IES Nosa Sra. dos Ollos Grandes</t>
  </si>
  <si>
    <t>Filosofía</t>
  </si>
  <si>
    <t>27006553</t>
  </si>
  <si>
    <t>IES Xoán Montes</t>
  </si>
  <si>
    <t>Debuxo artístico e cor</t>
  </si>
  <si>
    <t>27006589</t>
  </si>
  <si>
    <t>EASD Ramón Falcón</t>
  </si>
  <si>
    <t>27013673</t>
  </si>
  <si>
    <t>CEIP de Casás</t>
  </si>
  <si>
    <t>27014057</t>
  </si>
  <si>
    <t>CEE Santa María</t>
  </si>
  <si>
    <t>27014665</t>
  </si>
  <si>
    <t>CEIP Luís Pimentel</t>
  </si>
  <si>
    <t>27014793</t>
  </si>
  <si>
    <t>CEIP Paradai</t>
  </si>
  <si>
    <t>Física e química</t>
  </si>
  <si>
    <t>27015761</t>
  </si>
  <si>
    <t>IES Ánxel Fole</t>
  </si>
  <si>
    <t>Administración de empresas</t>
  </si>
  <si>
    <t>27015773</t>
  </si>
  <si>
    <t>IES Muralla Romana</t>
  </si>
  <si>
    <t>Procesos de xestión administrativa</t>
  </si>
  <si>
    <t>Italiano</t>
  </si>
  <si>
    <t>27015955</t>
  </si>
  <si>
    <t>EOI de Lugo</t>
  </si>
  <si>
    <t>27016455</t>
  </si>
  <si>
    <t>IES Sanxillao</t>
  </si>
  <si>
    <t>27016467</t>
  </si>
  <si>
    <t>CEIP Menéndez Pelayo</t>
  </si>
  <si>
    <t>27016704</t>
  </si>
  <si>
    <t>IES Leiras Pulpeiro</t>
  </si>
  <si>
    <t>27016728</t>
  </si>
  <si>
    <t>CEIP Illa Verde</t>
  </si>
  <si>
    <t>27601509</t>
  </si>
  <si>
    <t>EPAPU Albeiros</t>
  </si>
  <si>
    <t>Orientación educativa</t>
  </si>
  <si>
    <t>27006966</t>
  </si>
  <si>
    <t>IES Plurilingüe San Rosendo</t>
  </si>
  <si>
    <t>Mondoñedo</t>
  </si>
  <si>
    <t>Procesos de producción agraria</t>
  </si>
  <si>
    <t>27007247</t>
  </si>
  <si>
    <t>IES Francisco Daviña Rey</t>
  </si>
  <si>
    <t>Monforte de Lemos</t>
  </si>
  <si>
    <t>Francés</t>
  </si>
  <si>
    <t>Sistemas electrónicos</t>
  </si>
  <si>
    <t>Instalacións electrotécnicas</t>
  </si>
  <si>
    <t>Bioloxía e xeoloxía</t>
  </si>
  <si>
    <t>27015311</t>
  </si>
  <si>
    <t>IES A Pinguela</t>
  </si>
  <si>
    <t>Peiteado</t>
  </si>
  <si>
    <t>Orientación</t>
  </si>
  <si>
    <t>27016662</t>
  </si>
  <si>
    <t>CEIP Plurilingüe de Monforte de Lemos</t>
  </si>
  <si>
    <t>27016492</t>
  </si>
  <si>
    <t>CEIP Plurilingüe do Páramo</t>
  </si>
  <si>
    <t>O Páramo</t>
  </si>
  <si>
    <t>27012450</t>
  </si>
  <si>
    <t>O Saviñao</t>
  </si>
  <si>
    <t>27020811</t>
  </si>
  <si>
    <t>EPAPU de Bonxe</t>
  </si>
  <si>
    <t>Outeiro de Rei</t>
  </si>
  <si>
    <t>27009050</t>
  </si>
  <si>
    <t>CEIP Plurilingüe Monte Baliño</t>
  </si>
  <si>
    <t>Pantón</t>
  </si>
  <si>
    <t>27009347</t>
  </si>
  <si>
    <t>CEIP Plurilingüe San Miguel</t>
  </si>
  <si>
    <t>Paradela</t>
  </si>
  <si>
    <t>27015189</t>
  </si>
  <si>
    <t>IES de Quiroga</t>
  </si>
  <si>
    <t>Quiroga</t>
  </si>
  <si>
    <t>Economía</t>
  </si>
  <si>
    <t>27011639</t>
  </si>
  <si>
    <t>CEIP Otero Pedrayo</t>
  </si>
  <si>
    <t>Rábade</t>
  </si>
  <si>
    <t>27016613</t>
  </si>
  <si>
    <t>IES Río Miño</t>
  </si>
  <si>
    <t>27010891</t>
  </si>
  <si>
    <t>CEIP Plurilingüe Gregorio Sanz</t>
  </si>
  <si>
    <t>Ribadeo</t>
  </si>
  <si>
    <t>27020902</t>
  </si>
  <si>
    <t>IES de Ribadeo Dionisio Gamallo</t>
  </si>
  <si>
    <t>Organización e proxectos de fabricación mecánica</t>
  </si>
  <si>
    <t>27012036</t>
  </si>
  <si>
    <t>IES Gregorio Fernández</t>
  </si>
  <si>
    <t>Sarria</t>
  </si>
  <si>
    <t>27012048</t>
  </si>
  <si>
    <t>IES Xograr Afonso Gómez de Sarria</t>
  </si>
  <si>
    <t>Saviñao (O)</t>
  </si>
  <si>
    <t>27012474</t>
  </si>
  <si>
    <t>CEIP Plurilingüe Virxe do Carme</t>
  </si>
  <si>
    <t>Sober</t>
  </si>
  <si>
    <t>27012504</t>
  </si>
  <si>
    <t>CPI San Tomé do Carballo</t>
  </si>
  <si>
    <t>Taboada</t>
  </si>
  <si>
    <t>27013326</t>
  </si>
  <si>
    <t>IES Lois Peña Novo</t>
  </si>
  <si>
    <t>Vilalba</t>
  </si>
  <si>
    <t>27013338</t>
  </si>
  <si>
    <t>CEIP Antonio Insua Bermúdez</t>
  </si>
  <si>
    <t>27015827</t>
  </si>
  <si>
    <t>CEIP Terra Chá</t>
  </si>
  <si>
    <t>Villalba</t>
  </si>
  <si>
    <t>27013636</t>
  </si>
  <si>
    <t>IES María Sarmiento</t>
  </si>
  <si>
    <t>Viveiro</t>
  </si>
  <si>
    <t>Educación física</t>
  </si>
  <si>
    <t>Lingua galega</t>
  </si>
  <si>
    <t>27013648</t>
  </si>
  <si>
    <t>IES Vilar Ponte</t>
  </si>
  <si>
    <t>27016674</t>
  </si>
  <si>
    <t>CEP Luís Tobío</t>
  </si>
  <si>
    <r>
      <rPr>
        <rFont val="Roboto Slab"/>
        <b/>
        <color theme="1"/>
        <sz val="20.0"/>
      </rPr>
      <t xml:space="preserve">Servizo de Primaria · Provincia de Ourense
</t>
    </r>
    <r>
      <rPr>
        <rFont val="Roboto Slab"/>
        <b val="0"/>
        <color theme="1"/>
        <sz val="20.0"/>
      </rPr>
      <t>Xubilacións ata o 31 de agosto de 2026</t>
    </r>
  </si>
  <si>
    <r>
      <rPr>
        <rFont val="Roboto Slab"/>
        <b/>
        <color theme="1"/>
        <sz val="20.0"/>
      </rPr>
      <t xml:space="preserve">Servizo de Primaria · Provincia de Pontevedra
</t>
    </r>
    <r>
      <rPr>
        <rFont val="Roboto Slab"/>
        <b val="0"/>
        <color theme="1"/>
        <sz val="20.0"/>
      </rPr>
      <t>Xubilacións ata o 31 de decembro de 2025</t>
    </r>
  </si>
  <si>
    <r>
      <rPr>
        <rFont val="Roboto Slab"/>
        <b/>
        <color theme="1"/>
        <sz val="20.0"/>
      </rPr>
      <t xml:space="preserve">Servizo de Secundaria · Provincia de A Coruña
</t>
    </r>
    <r>
      <rPr>
        <rFont val="Roboto Slab"/>
        <b val="0"/>
        <color theme="1"/>
        <sz val="20.0"/>
      </rPr>
      <t>Xubilacións ata o 31 de agosto de 2026</t>
    </r>
  </si>
  <si>
    <r>
      <rPr>
        <rFont val="Roboto Slab"/>
        <b/>
        <color theme="1"/>
        <sz val="20.0"/>
      </rPr>
      <t xml:space="preserve">Servizo de Secundaria · Provincia de Lugo
</t>
    </r>
    <r>
      <rPr>
        <rFont val="Roboto Slab"/>
        <b val="0"/>
        <color theme="1"/>
        <sz val="20.0"/>
      </rPr>
      <t>Xubilacións ata o 31 de decembro de 2026</t>
    </r>
  </si>
  <si>
    <r>
      <rPr>
        <rFont val="Roboto Slab"/>
        <b/>
        <color theme="1"/>
        <sz val="20.0"/>
      </rPr>
      <t xml:space="preserve">Servizo de Secundaria · Provincia de Ourense
</t>
    </r>
    <r>
      <rPr>
        <rFont val="Roboto Slab"/>
        <b val="0"/>
        <color theme="1"/>
        <sz val="20.0"/>
      </rPr>
      <t>Xubilacións ata o 31 de agosto de 2026</t>
    </r>
  </si>
  <si>
    <r>
      <rPr>
        <rFont val="Roboto Slab"/>
        <b/>
        <color theme="1"/>
        <sz val="20.0"/>
      </rPr>
      <t xml:space="preserve">Servizo de Secundaria · Provincia de Pontevedra
</t>
    </r>
    <r>
      <rPr>
        <rFont val="Roboto Slab"/>
        <b val="0"/>
        <color theme="1"/>
        <sz val="20.0"/>
      </rPr>
      <t>Xubilacións ata o 31 de decembro de 2025</t>
    </r>
  </si>
  <si>
    <t>Código localidade</t>
  </si>
  <si>
    <t>Localidade</t>
  </si>
  <si>
    <t>15019301</t>
  </si>
  <si>
    <t>150070100</t>
  </si>
  <si>
    <t>CPI de San Vicente</t>
  </si>
  <si>
    <t>San Vicente</t>
  </si>
  <si>
    <t>A Baña</t>
  </si>
  <si>
    <t>Institutos de bachillerato y centros de Formación Profesional</t>
  </si>
  <si>
    <t>15005002</t>
  </si>
  <si>
    <t>150300001</t>
  </si>
  <si>
    <t>IES Ramón Otero Pedrayo</t>
  </si>
  <si>
    <t>15005211</t>
  </si>
  <si>
    <t>IES Salvador de Madariaga</t>
  </si>
  <si>
    <t>15005221</t>
  </si>
  <si>
    <t>IES Plurilingüe Eusebio da Guarda</t>
  </si>
  <si>
    <t>15005233</t>
  </si>
  <si>
    <t>IES Agra do Orzán</t>
  </si>
  <si>
    <t>15005245</t>
  </si>
  <si>
    <t>IES Monelos</t>
  </si>
  <si>
    <t>15005257</t>
  </si>
  <si>
    <t>IES Ramón Menéndez Pidal</t>
  </si>
  <si>
    <t>15005269</t>
  </si>
  <si>
    <t>IES Urbano Lugrís</t>
  </si>
  <si>
    <t>15005336</t>
  </si>
  <si>
    <t>CEE Nosa Señora do Rosario</t>
  </si>
  <si>
    <t>Centros específicos de Educación Especial.</t>
  </si>
  <si>
    <t>15005385</t>
  </si>
  <si>
    <t>CEE María Mariño</t>
  </si>
  <si>
    <t>15005397</t>
  </si>
  <si>
    <t>IES Fernando Wirtz Suárez</t>
  </si>
  <si>
    <t>15005579</t>
  </si>
  <si>
    <t>IES Plurilingüe Elviña</t>
  </si>
  <si>
    <t>15022607</t>
  </si>
  <si>
    <t>CIFP Ánxel Casal - Monte Alto</t>
  </si>
  <si>
    <t>15024513</t>
  </si>
  <si>
    <t>CIFP Someso</t>
  </si>
  <si>
    <t>15025611</t>
  </si>
  <si>
    <t>IES Monte das Moas</t>
  </si>
  <si>
    <t>15026421</t>
  </si>
  <si>
    <t>IES Plurilingüe Rafael Dieste</t>
  </si>
  <si>
    <t>15026716</t>
  </si>
  <si>
    <t>IES Plurilingüe Adormideras</t>
  </si>
  <si>
    <t>15027770</t>
  </si>
  <si>
    <t>IES A Sardiñeira</t>
  </si>
  <si>
    <t>15027800</t>
  </si>
  <si>
    <t>CIFP Imaxe e Son</t>
  </si>
  <si>
    <t>15027897</t>
  </si>
  <si>
    <t>CIFP Paseo das Pontes</t>
  </si>
  <si>
    <t>15027654</t>
  </si>
  <si>
    <t>150411207</t>
  </si>
  <si>
    <t>IES Agra de Leborís</t>
  </si>
  <si>
    <t>Torás</t>
  </si>
  <si>
    <t>A Laracha</t>
  </si>
  <si>
    <t>15025530</t>
  </si>
  <si>
    <t>150670401</t>
  </si>
  <si>
    <t>IES da Pobra do Caramiñal</t>
  </si>
  <si>
    <t>A Pobra do Caramiñal</t>
  </si>
  <si>
    <t>15027125</t>
  </si>
  <si>
    <t>150011800</t>
  </si>
  <si>
    <t>IES de Viós</t>
  </si>
  <si>
    <t>Viós</t>
  </si>
  <si>
    <t>Abegondo</t>
  </si>
  <si>
    <t>15032807</t>
  </si>
  <si>
    <t>150220726</t>
  </si>
  <si>
    <t>IES do Milladoiro</t>
  </si>
  <si>
    <t>Biduído (Santa María)</t>
  </si>
  <si>
    <t>Ames</t>
  </si>
  <si>
    <t>15027721</t>
  </si>
  <si>
    <t>150020801</t>
  </si>
  <si>
    <t>IES Plurilingüe de Ames</t>
  </si>
  <si>
    <t>Ortoño</t>
  </si>
  <si>
    <t>15000338</t>
  </si>
  <si>
    <t>150040101</t>
  </si>
  <si>
    <t>CPI As Mirandas</t>
  </si>
  <si>
    <t>Ares</t>
  </si>
  <si>
    <t>15023302</t>
  </si>
  <si>
    <t>150050200</t>
  </si>
  <si>
    <t>IES Manuel Murguía</t>
  </si>
  <si>
    <t>Arteixo</t>
  </si>
  <si>
    <t>15023314</t>
  </si>
  <si>
    <t>IES de Sabón</t>
  </si>
  <si>
    <t>15032145</t>
  </si>
  <si>
    <t>IES de Pastoriza</t>
  </si>
  <si>
    <t>15027733</t>
  </si>
  <si>
    <t>150060100</t>
  </si>
  <si>
    <t>IES de Arzúa</t>
  </si>
  <si>
    <t>Arzúa</t>
  </si>
  <si>
    <t>15021767</t>
  </si>
  <si>
    <t>150700509</t>
  </si>
  <si>
    <t>IES Plurilingüe Castro da Uz</t>
  </si>
  <si>
    <t>As Pontes de García Rodríguez</t>
  </si>
  <si>
    <t>15025694</t>
  </si>
  <si>
    <t>IES Moncho Valcarce</t>
  </si>
  <si>
    <t>15001070</t>
  </si>
  <si>
    <t>150080202</t>
  </si>
  <si>
    <t>CPI de Cruz do Sar</t>
  </si>
  <si>
    <t>Bergondo</t>
  </si>
  <si>
    <t>15001136</t>
  </si>
  <si>
    <t>150090001</t>
  </si>
  <si>
    <t>IES Francisco Aguiar</t>
  </si>
  <si>
    <t>Betanzos</t>
  </si>
  <si>
    <t>15001148</t>
  </si>
  <si>
    <t>IES As Mariñas</t>
  </si>
  <si>
    <t>15001239</t>
  </si>
  <si>
    <t>150100505</t>
  </si>
  <si>
    <t>CPI Armando Cotarelo Valledor</t>
  </si>
  <si>
    <t>Gándara</t>
  </si>
  <si>
    <t>Boimorto</t>
  </si>
  <si>
    <t>15023338</t>
  </si>
  <si>
    <t>150110303</t>
  </si>
  <si>
    <t>IES Praia Barraña</t>
  </si>
  <si>
    <t>Boiro</t>
  </si>
  <si>
    <t>15026698</t>
  </si>
  <si>
    <t>IES Espiñeira</t>
  </si>
  <si>
    <t>15027851</t>
  </si>
  <si>
    <t>IES Plurilingüe A Cachada</t>
  </si>
  <si>
    <t>15001665</t>
  </si>
  <si>
    <t>150120102</t>
  </si>
  <si>
    <t>CPI Plurilingüe Antonio Orza Couto</t>
  </si>
  <si>
    <t>Boqueixón</t>
  </si>
  <si>
    <t>15026352</t>
  </si>
  <si>
    <t>150130901</t>
  </si>
  <si>
    <t>IES Brión</t>
  </si>
  <si>
    <t>Viceso</t>
  </si>
  <si>
    <t>Brión</t>
  </si>
  <si>
    <t>15001926</t>
  </si>
  <si>
    <t>150140307</t>
  </si>
  <si>
    <t>CPI As Revoltas</t>
  </si>
  <si>
    <t>As Revoltas</t>
  </si>
  <si>
    <t>Cabana de Bergantiños</t>
  </si>
  <si>
    <t>15027861</t>
  </si>
  <si>
    <t>150160300</t>
  </si>
  <si>
    <t>IES Plurilingüe Pedra da Aguia</t>
  </si>
  <si>
    <t>Ponte do Porto</t>
  </si>
  <si>
    <t>Camariñas</t>
  </si>
  <si>
    <t>15026704</t>
  </si>
  <si>
    <t>150170501</t>
  </si>
  <si>
    <t>IES David Buján</t>
  </si>
  <si>
    <t>Cambre</t>
  </si>
  <si>
    <t>15027873</t>
  </si>
  <si>
    <t>IES Afonso X O Sabio</t>
  </si>
  <si>
    <t>15002581</t>
  </si>
  <si>
    <t>150190703</t>
  </si>
  <si>
    <t>IES Alfredo Brañas</t>
  </si>
  <si>
    <t>Carballo</t>
  </si>
  <si>
    <t>15002591</t>
  </si>
  <si>
    <t>IES Monte Neme</t>
  </si>
  <si>
    <t>15027307</t>
  </si>
  <si>
    <t>IES Isidro Parga Pondal</t>
  </si>
  <si>
    <t>15021755</t>
  </si>
  <si>
    <t>150610201</t>
  </si>
  <si>
    <t>IES Cabo Ortegal</t>
  </si>
  <si>
    <t>Cariño</t>
  </si>
  <si>
    <t>15027885</t>
  </si>
  <si>
    <t>150200100</t>
  </si>
  <si>
    <t>IES Lamas de Castelo</t>
  </si>
  <si>
    <t>Carnota</t>
  </si>
  <si>
    <t>15032923</t>
  </si>
  <si>
    <t>150210000</t>
  </si>
  <si>
    <t>IES de Carral</t>
  </si>
  <si>
    <t>Carral</t>
  </si>
  <si>
    <t>15026376</t>
  </si>
  <si>
    <t>150220104</t>
  </si>
  <si>
    <t>IES Punta Candieira</t>
  </si>
  <si>
    <t>Cedeira</t>
  </si>
  <si>
    <t>15003212</t>
  </si>
  <si>
    <t>150230000</t>
  </si>
  <si>
    <t>IES Agra de Raíces</t>
  </si>
  <si>
    <t>Cee</t>
  </si>
  <si>
    <t>15003224</t>
  </si>
  <si>
    <t>IES Fernando Blanco</t>
  </si>
  <si>
    <t>15003376</t>
  </si>
  <si>
    <t>150240108</t>
  </si>
  <si>
    <t>CPI Plurilingüe O Cruce</t>
  </si>
  <si>
    <t>Cerceda</t>
  </si>
  <si>
    <t>15003881</t>
  </si>
  <si>
    <t>150291208</t>
  </si>
  <si>
    <t>CPI Alcalde Xosé Pichel</t>
  </si>
  <si>
    <t>San Roque</t>
  </si>
  <si>
    <t>Coristanco</t>
  </si>
  <si>
    <t>15005749</t>
  </si>
  <si>
    <t>150310202</t>
  </si>
  <si>
    <t>IES Universidad Laboral</t>
  </si>
  <si>
    <t>O Burgo</t>
  </si>
  <si>
    <t>Culleredo</t>
  </si>
  <si>
    <t>15027903</t>
  </si>
  <si>
    <t>IES Eduardo Blanco Amor</t>
  </si>
  <si>
    <t>15032935</t>
  </si>
  <si>
    <t>IES Rego de Trabe</t>
  </si>
  <si>
    <t>15022620</t>
  </si>
  <si>
    <t>150320402</t>
  </si>
  <si>
    <t>IES de Curtis</t>
  </si>
  <si>
    <t>Curtis</t>
  </si>
  <si>
    <t>15023399</t>
  </si>
  <si>
    <t>150330311</t>
  </si>
  <si>
    <t>CPI Plurilingüe Eusebio Lorenzo Baleirón</t>
  </si>
  <si>
    <t>Laíño</t>
  </si>
  <si>
    <t>Dodro</t>
  </si>
  <si>
    <t>15023405</t>
  </si>
  <si>
    <t>150350000</t>
  </si>
  <si>
    <t>CPI A Xunqueira</t>
  </si>
  <si>
    <t>Fene</t>
  </si>
  <si>
    <t>15032081</t>
  </si>
  <si>
    <t>IES de Fene</t>
  </si>
  <si>
    <t>15006687</t>
  </si>
  <si>
    <t>150360001</t>
  </si>
  <si>
    <t>IES de Catabois</t>
  </si>
  <si>
    <t>Ferrol</t>
  </si>
  <si>
    <t>15006729</t>
  </si>
  <si>
    <t>CEE Terra de Ferrol</t>
  </si>
  <si>
    <t>15006730</t>
  </si>
  <si>
    <t>IES Sofía Casanova</t>
  </si>
  <si>
    <t>15006742</t>
  </si>
  <si>
    <t>IES Concepción Arenal</t>
  </si>
  <si>
    <t>15006754</t>
  </si>
  <si>
    <t>CIFP Ferrolterra</t>
  </si>
  <si>
    <t>15006778</t>
  </si>
  <si>
    <t>CIFP Rodolfo Ucha Piñeiro</t>
  </si>
  <si>
    <t>15006791</t>
  </si>
  <si>
    <t>IES Saturnino Montojo</t>
  </si>
  <si>
    <t>15021469</t>
  </si>
  <si>
    <t>CIFP Leixa</t>
  </si>
  <si>
    <t>15021470</t>
  </si>
  <si>
    <t>IES Canido</t>
  </si>
  <si>
    <t>15025566</t>
  </si>
  <si>
    <t>IES Ferrol Vello</t>
  </si>
  <si>
    <t>15025645</t>
  </si>
  <si>
    <t>IES Ricardo Carballo Calero</t>
  </si>
  <si>
    <t>15027915</t>
  </si>
  <si>
    <t>150370300</t>
  </si>
  <si>
    <t>IES Fin do Camiño</t>
  </si>
  <si>
    <t>Fisterra</t>
  </si>
  <si>
    <t>15007400</t>
  </si>
  <si>
    <t>150380800</t>
  </si>
  <si>
    <t>CPI de Ponte Carreira</t>
  </si>
  <si>
    <t>Ledoira</t>
  </si>
  <si>
    <t>Frades</t>
  </si>
  <si>
    <t>15007621</t>
  </si>
  <si>
    <t>150400101</t>
  </si>
  <si>
    <t>CPI Plurilingüe Cabo da Area</t>
  </si>
  <si>
    <t>Laxe</t>
  </si>
  <si>
    <t>15008039</t>
  </si>
  <si>
    <t>150420421</t>
  </si>
  <si>
    <t>CPI Plurilingüe Cernadas de Castro</t>
  </si>
  <si>
    <t>Lousame</t>
  </si>
  <si>
    <t>15008301</t>
  </si>
  <si>
    <t>150430801</t>
  </si>
  <si>
    <t>Vilanova</t>
  </si>
  <si>
    <t>Malpica de Bergantiños</t>
  </si>
  <si>
    <t>15008714</t>
  </si>
  <si>
    <t>150451207</t>
  </si>
  <si>
    <t>CPI Plurilingüe da Picota</t>
  </si>
  <si>
    <t>Mazaricos</t>
  </si>
  <si>
    <t>15008817</t>
  </si>
  <si>
    <t>150461902</t>
  </si>
  <si>
    <t>IES de Melide</t>
  </si>
  <si>
    <t>Melide</t>
  </si>
  <si>
    <t>15020854</t>
  </si>
  <si>
    <t>150471209</t>
  </si>
  <si>
    <t>CPI de Xanceda</t>
  </si>
  <si>
    <t>Xanceda</t>
  </si>
  <si>
    <t>Mesía</t>
  </si>
  <si>
    <t>15009071</t>
  </si>
  <si>
    <t>150480402</t>
  </si>
  <si>
    <t>CPI Castro Baxoi</t>
  </si>
  <si>
    <t>Castro</t>
  </si>
  <si>
    <t>Miño</t>
  </si>
  <si>
    <t>15009241</t>
  </si>
  <si>
    <t>150500300</t>
  </si>
  <si>
    <t>CPI Plurilingüe Virxe da Cela</t>
  </si>
  <si>
    <t>San Fiz de Monfero</t>
  </si>
  <si>
    <t>Monfero</t>
  </si>
  <si>
    <t>15025657</t>
  </si>
  <si>
    <t>150510302</t>
  </si>
  <si>
    <t>IES de Mugardos</t>
  </si>
  <si>
    <t>Mugardos</t>
  </si>
  <si>
    <t>15026388</t>
  </si>
  <si>
    <t>150530400</t>
  </si>
  <si>
    <t>IES Plurilingüe Fontexería</t>
  </si>
  <si>
    <t>Serres</t>
  </si>
  <si>
    <t>Muros</t>
  </si>
  <si>
    <t>15027940</t>
  </si>
  <si>
    <t>IES As Insuas</t>
  </si>
  <si>
    <t>15027927</t>
  </si>
  <si>
    <t>150520900</t>
  </si>
  <si>
    <t>IES Ramón Caamaño</t>
  </si>
  <si>
    <t>Muxía</t>
  </si>
  <si>
    <t>15010058</t>
  </si>
  <si>
    <t>150540900</t>
  </si>
  <si>
    <t>CPI do Feal</t>
  </si>
  <si>
    <t>Narón</t>
  </si>
  <si>
    <t>15025268</t>
  </si>
  <si>
    <t>IES As Telleiras</t>
  </si>
  <si>
    <t>15026455</t>
  </si>
  <si>
    <t>IES Terra de Trasancos</t>
  </si>
  <si>
    <t>15027216</t>
  </si>
  <si>
    <t>150550201</t>
  </si>
  <si>
    <t>IES Fernando Esquío</t>
  </si>
  <si>
    <t>Neda</t>
  </si>
  <si>
    <t>15026391</t>
  </si>
  <si>
    <t>150561501</t>
  </si>
  <si>
    <t>IES Xulián Magariños</t>
  </si>
  <si>
    <t>Negreira</t>
  </si>
  <si>
    <t>15010812</t>
  </si>
  <si>
    <t>150570000</t>
  </si>
  <si>
    <t>IES Virxe do Mar</t>
  </si>
  <si>
    <t>Noia</t>
  </si>
  <si>
    <t>15026731</t>
  </si>
  <si>
    <t>IES Campo de San Alberto</t>
  </si>
  <si>
    <t>15019347</t>
  </si>
  <si>
    <t>150660100</t>
  </si>
  <si>
    <t>CPI Camiño de Santiago</t>
  </si>
  <si>
    <t>Arca</t>
  </si>
  <si>
    <t>O Pino</t>
  </si>
  <si>
    <t>15026121</t>
  </si>
  <si>
    <t>150580801</t>
  </si>
  <si>
    <t>IES Plurilingüe Xosé Neira Vilas</t>
  </si>
  <si>
    <t>Oleiros</t>
  </si>
  <si>
    <t>15027228</t>
  </si>
  <si>
    <t>IES María Casares</t>
  </si>
  <si>
    <t>15027952</t>
  </si>
  <si>
    <t>IES Miraflores</t>
  </si>
  <si>
    <t>15027782</t>
  </si>
  <si>
    <t>150590900</t>
  </si>
  <si>
    <t>IES Ordes</t>
  </si>
  <si>
    <t>Ordes</t>
  </si>
  <si>
    <t>15027939</t>
  </si>
  <si>
    <t>IES Plurilingüe Maruxa Mallo</t>
  </si>
  <si>
    <t>15027964</t>
  </si>
  <si>
    <t>150600700</t>
  </si>
  <si>
    <t>IES de Oroso</t>
  </si>
  <si>
    <t>Oroso</t>
  </si>
  <si>
    <t>15020544</t>
  </si>
  <si>
    <t>150612101</t>
  </si>
  <si>
    <t>IES de Ortigueira</t>
  </si>
  <si>
    <t>Ortigueira</t>
  </si>
  <si>
    <t>15027976</t>
  </si>
  <si>
    <t>150620618</t>
  </si>
  <si>
    <t>IES Poeta Añón</t>
  </si>
  <si>
    <t>A Serra de Outes</t>
  </si>
  <si>
    <t>Outes</t>
  </si>
  <si>
    <t>15012730</t>
  </si>
  <si>
    <t>150650505</t>
  </si>
  <si>
    <t>IES Camilo José Cela</t>
  </si>
  <si>
    <t>Padrón</t>
  </si>
  <si>
    <t>15023090</t>
  </si>
  <si>
    <t>IES Macías o Namorado</t>
  </si>
  <si>
    <t>15026406</t>
  </si>
  <si>
    <t>150140421</t>
  </si>
  <si>
    <t>IES Eduardo Pondal</t>
  </si>
  <si>
    <t>Ponteceso</t>
  </si>
  <si>
    <t>15020556</t>
  </si>
  <si>
    <t>150690701</t>
  </si>
  <si>
    <t>IES Breamo</t>
  </si>
  <si>
    <t>Pontedeume</t>
  </si>
  <si>
    <t>15025682</t>
  </si>
  <si>
    <t>IES Fraga do Eume</t>
  </si>
  <si>
    <t>15027691</t>
  </si>
  <si>
    <t>150710812</t>
  </si>
  <si>
    <t>IES de Porto do Son</t>
  </si>
  <si>
    <t>Noal</t>
  </si>
  <si>
    <t>Porto do Son</t>
  </si>
  <si>
    <t>15026807</t>
  </si>
  <si>
    <t>150720507</t>
  </si>
  <si>
    <t>IES Félix Muriel</t>
  </si>
  <si>
    <t>Rianxo</t>
  </si>
  <si>
    <t>15014556</t>
  </si>
  <si>
    <t>150730904</t>
  </si>
  <si>
    <t>CIFP Coroso</t>
  </si>
  <si>
    <t>Ribeira</t>
  </si>
  <si>
    <t>15014568</t>
  </si>
  <si>
    <t>IES Nº 1</t>
  </si>
  <si>
    <t>15027711</t>
  </si>
  <si>
    <t>IES Leliadoura</t>
  </si>
  <si>
    <t>15014738</t>
  </si>
  <si>
    <t>150740906</t>
  </si>
  <si>
    <t>CPI Plurilingüe dos Dices</t>
  </si>
  <si>
    <t>Rois</t>
  </si>
  <si>
    <t>15026029</t>
  </si>
  <si>
    <t>150750604</t>
  </si>
  <si>
    <t>IES Isaac Díaz Pardo</t>
  </si>
  <si>
    <t>Sada</t>
  </si>
  <si>
    <t>15032662</t>
  </si>
  <si>
    <t>IES O Mosteirón</t>
  </si>
  <si>
    <t>15014957</t>
  </si>
  <si>
    <t>150760700</t>
  </si>
  <si>
    <t>CPI de San Sadurniño</t>
  </si>
  <si>
    <t>San Sadurniño</t>
  </si>
  <si>
    <t>15026030</t>
  </si>
  <si>
    <t>150771400</t>
  </si>
  <si>
    <t>IES Terra de Xallas</t>
  </si>
  <si>
    <t>Santa Comba</t>
  </si>
  <si>
    <t>15015743</t>
  </si>
  <si>
    <t>150780001</t>
  </si>
  <si>
    <t>IES Arcebispo Xelmírez I</t>
  </si>
  <si>
    <t>Santiago de Compostela</t>
  </si>
  <si>
    <t>15015755</t>
  </si>
  <si>
    <t>IES Plurilingüe Rosalía de Castro</t>
  </si>
  <si>
    <t>15015767</t>
  </si>
  <si>
    <t>CIFP Politécnico de Santiago</t>
  </si>
  <si>
    <t>15015861</t>
  </si>
  <si>
    <t>15016000</t>
  </si>
  <si>
    <t>CIFP Compostela</t>
  </si>
  <si>
    <t>15021482</t>
  </si>
  <si>
    <t>IES San Clemente</t>
  </si>
  <si>
    <t>15023466</t>
  </si>
  <si>
    <t>IES Lamas de Abade</t>
  </si>
  <si>
    <t>15025301</t>
  </si>
  <si>
    <t>IES Arcebispo Xelmírez II</t>
  </si>
  <si>
    <t>15025712</t>
  </si>
  <si>
    <t>IES Antonio Fraguas Fraguas</t>
  </si>
  <si>
    <t>15026753</t>
  </si>
  <si>
    <t>IES A Pontepedriña</t>
  </si>
  <si>
    <t>15027058</t>
  </si>
  <si>
    <t>IES As Fontiñas</t>
  </si>
  <si>
    <t>15027319</t>
  </si>
  <si>
    <t>IES de Sar</t>
  </si>
  <si>
    <t>15027502</t>
  </si>
  <si>
    <t>CEE Manuel López Navalón</t>
  </si>
  <si>
    <t>15032327</t>
  </si>
  <si>
    <t>CEE O Pedroso</t>
  </si>
  <si>
    <t>15027411</t>
  </si>
  <si>
    <t>150820100</t>
  </si>
  <si>
    <t>IES de Cacheiras</t>
  </si>
  <si>
    <t>Cacheiras</t>
  </si>
  <si>
    <t>Teo</t>
  </si>
  <si>
    <t>15021317</t>
  </si>
  <si>
    <t>150840411</t>
  </si>
  <si>
    <t>CPI Pecalama</t>
  </si>
  <si>
    <t>Cabaleiros</t>
  </si>
  <si>
    <t>Tordoia</t>
  </si>
  <si>
    <t>15017880</t>
  </si>
  <si>
    <t>150851703</t>
  </si>
  <si>
    <t>CPI Plurilingüe de Fonte-Díaz</t>
  </si>
  <si>
    <t>Touro</t>
  </si>
  <si>
    <t>15020994</t>
  </si>
  <si>
    <t>150860310</t>
  </si>
  <si>
    <t>CPI de Viaño Pequeno</t>
  </si>
  <si>
    <t>Campo</t>
  </si>
  <si>
    <t>Trazo</t>
  </si>
  <si>
    <t>15018203</t>
  </si>
  <si>
    <t>150880201</t>
  </si>
  <si>
    <t>CPI de Bembibre</t>
  </si>
  <si>
    <t>Bembibre</t>
  </si>
  <si>
    <t>Val do Dubra</t>
  </si>
  <si>
    <t>15018148</t>
  </si>
  <si>
    <t>150870702</t>
  </si>
  <si>
    <t>CPI de Atios</t>
  </si>
  <si>
    <t>Valdoviño</t>
  </si>
  <si>
    <t>15020911</t>
  </si>
  <si>
    <t>150891101</t>
  </si>
  <si>
    <t>CPI Plurilingüe de Vedra</t>
  </si>
  <si>
    <t>Vedra</t>
  </si>
  <si>
    <t>15026418</t>
  </si>
  <si>
    <t>150921411</t>
  </si>
  <si>
    <t>IES Terra de Soneira</t>
  </si>
  <si>
    <t>Vimianzo</t>
  </si>
  <si>
    <t>15019281</t>
  </si>
  <si>
    <t>150930203</t>
  </si>
  <si>
    <t>CPI de Zas</t>
  </si>
  <si>
    <t>Baio</t>
  </si>
  <si>
    <t>Zas</t>
  </si>
  <si>
    <t>15027368</t>
  </si>
  <si>
    <t>IES Maximino Romero de Lema</t>
  </si>
  <si>
    <t>15023132</t>
  </si>
  <si>
    <t>EOI da Coruña</t>
  </si>
  <si>
    <t>Escuelas oficiales de idiomas</t>
  </si>
  <si>
    <t>15990143</t>
  </si>
  <si>
    <t>EOI A Coruña - Extensión EOI de Arteixo</t>
  </si>
  <si>
    <t>15990135</t>
  </si>
  <si>
    <t>EOI de Ferrol - Extensión EOI das Pontes de García Rodríguez</t>
  </si>
  <si>
    <t>15990117</t>
  </si>
  <si>
    <t>EOI A Coruña - Extensión EOI de Carballo</t>
  </si>
  <si>
    <t>15990127</t>
  </si>
  <si>
    <t>EOI de Ferrol - Extensión EOI de Cedeira</t>
  </si>
  <si>
    <t>15990122</t>
  </si>
  <si>
    <t>EOI A Coruña - Extensión EOI de Cee</t>
  </si>
  <si>
    <t>15990123</t>
  </si>
  <si>
    <t>150310501</t>
  </si>
  <si>
    <t>EOI A Coruña - Extensión EOI de Culleredo</t>
  </si>
  <si>
    <t>15026546</t>
  </si>
  <si>
    <t>EOI de Ferrol</t>
  </si>
  <si>
    <t>15991015</t>
  </si>
  <si>
    <t>EOI A Coruña - Extensión EOI de Melide</t>
  </si>
  <si>
    <t>15990129</t>
  </si>
  <si>
    <t>EOI de Santiago - Extensión EOI de Negreira</t>
  </si>
  <si>
    <t>15990121</t>
  </si>
  <si>
    <t>EOI de Santiago - Extensión EOI de Noia</t>
  </si>
  <si>
    <t>15990126</t>
  </si>
  <si>
    <t>EOI de Santiago - Extensión EOI de Ordes</t>
  </si>
  <si>
    <t>15990125</t>
  </si>
  <si>
    <t>EOI de Santiago - Extensión EOI de Ribeira</t>
  </si>
  <si>
    <t>15032194</t>
  </si>
  <si>
    <t>EOI de Santiago de Compostela</t>
  </si>
  <si>
    <t>15990124</t>
  </si>
  <si>
    <t>EOI de Santiago - Extensión EOI de Santiago (Sar)</t>
  </si>
  <si>
    <t>15026492</t>
  </si>
  <si>
    <t>CMUS Superior da Coruña</t>
  </si>
  <si>
    <t>Centros de Enseñanza de Música</t>
  </si>
  <si>
    <t>15032303</t>
  </si>
  <si>
    <t>CMUS Profesional da Coruña</t>
  </si>
  <si>
    <t>15027617</t>
  </si>
  <si>
    <t>CMUS Profesional Xan Viaño</t>
  </si>
  <si>
    <t>15032418</t>
  </si>
  <si>
    <t>CMUS Profesional de Santiago</t>
  </si>
  <si>
    <t>15990026</t>
  </si>
  <si>
    <t>Inspección de A Coruña</t>
  </si>
  <si>
    <t>Delegaciones territoriales (Centros del cuerpo de Inspectores)</t>
  </si>
  <si>
    <t>15990027</t>
  </si>
  <si>
    <t>Inspección de Ferrol</t>
  </si>
  <si>
    <t>15990028</t>
  </si>
  <si>
    <t>Inspección de Santiago de Compostela</t>
  </si>
  <si>
    <t>15005506</t>
  </si>
  <si>
    <t>EASD Pablo Picasso</t>
  </si>
  <si>
    <t>Centros de Enseñanzas Artísticas</t>
  </si>
  <si>
    <t>15015834</t>
  </si>
  <si>
    <t>EASD Mestre Mateo</t>
  </si>
  <si>
    <t>27014811</t>
  </si>
  <si>
    <t>270180901</t>
  </si>
  <si>
    <t>IES Plurilingüe Fontem Albei</t>
  </si>
  <si>
    <t>A Fonsagrada</t>
  </si>
  <si>
    <t>27016716</t>
  </si>
  <si>
    <t>270441200</t>
  </si>
  <si>
    <t>IES Fonmiñá</t>
  </si>
  <si>
    <t>270480900</t>
  </si>
  <si>
    <t>Vilaoudriz</t>
  </si>
  <si>
    <t>27016649</t>
  </si>
  <si>
    <t>270020600</t>
  </si>
  <si>
    <t>IES Alfoz - Valadouro</t>
  </si>
  <si>
    <t>San Pedro de Mor</t>
  </si>
  <si>
    <t>Alfoz</t>
  </si>
  <si>
    <t>27007958</t>
  </si>
  <si>
    <t>279010301</t>
  </si>
  <si>
    <t>CPI Luís Díaz Moreno</t>
  </si>
  <si>
    <t>Baralla</t>
  </si>
  <si>
    <t>270060301</t>
  </si>
  <si>
    <t>279020000</t>
  </si>
  <si>
    <t>27013958</t>
  </si>
  <si>
    <t>IES Monte Castelo</t>
  </si>
  <si>
    <t>270100000</t>
  </si>
  <si>
    <t>IES da Terra Chá, José Trapero Pardo</t>
  </si>
  <si>
    <t>Ribeiras de Lea</t>
  </si>
  <si>
    <t>270113701</t>
  </si>
  <si>
    <t>270120701</t>
  </si>
  <si>
    <t>San Román de Cervantes</t>
  </si>
  <si>
    <t>27016509</t>
  </si>
  <si>
    <t>270130000</t>
  </si>
  <si>
    <t>IES Marqués de Sargadelos</t>
  </si>
  <si>
    <t>Lieiro</t>
  </si>
  <si>
    <t>Cervo</t>
  </si>
  <si>
    <t>27003151</t>
  </si>
  <si>
    <t>270161400</t>
  </si>
  <si>
    <t>IES Lama das Quendas</t>
  </si>
  <si>
    <t>27003175</t>
  </si>
  <si>
    <t>IES Val do Asma</t>
  </si>
  <si>
    <t>270151507</t>
  </si>
  <si>
    <t>Sistallo</t>
  </si>
  <si>
    <t>27003655</t>
  </si>
  <si>
    <t>270170706</t>
  </si>
  <si>
    <t>CPI Poeta Uxío Novoneyra</t>
  </si>
  <si>
    <t>Seoane</t>
  </si>
  <si>
    <t>Folgoso do Courel</t>
  </si>
  <si>
    <t>270190403</t>
  </si>
  <si>
    <t>270200901</t>
  </si>
  <si>
    <t>CPI Dr. López Suárez</t>
  </si>
  <si>
    <t>27016200</t>
  </si>
  <si>
    <t>270220410</t>
  </si>
  <si>
    <t>IES Poeta Díaz Castro</t>
  </si>
  <si>
    <t>Lagostelle</t>
  </si>
  <si>
    <t>Guitiriz</t>
  </si>
  <si>
    <t>270231000</t>
  </si>
  <si>
    <t>Guntín de Pallares</t>
  </si>
  <si>
    <t>270261402</t>
  </si>
  <si>
    <t>A Pobra de San Xiao</t>
  </si>
  <si>
    <t>270282701</t>
  </si>
  <si>
    <t>27016303</t>
  </si>
  <si>
    <t>270290113</t>
  </si>
  <si>
    <t>IES Pedregal de Irimia</t>
  </si>
  <si>
    <t>Meira</t>
  </si>
  <si>
    <t>270300701</t>
  </si>
  <si>
    <t>270311101</t>
  </si>
  <si>
    <t>27007259</t>
  </si>
  <si>
    <t>IES Río Cabe</t>
  </si>
  <si>
    <t>27015360</t>
  </si>
  <si>
    <t>CEE Infanta Elena</t>
  </si>
  <si>
    <t>27016248</t>
  </si>
  <si>
    <t>270321705</t>
  </si>
  <si>
    <t>IES de Monterroso</t>
  </si>
  <si>
    <t>Monterroso</t>
  </si>
  <si>
    <t>27007788</t>
  </si>
  <si>
    <t>270341202</t>
  </si>
  <si>
    <t>CPI Plurilingüe de Navia de Suarna</t>
  </si>
  <si>
    <t>Navia de Suarna</t>
  </si>
  <si>
    <t>270582602</t>
  </si>
  <si>
    <t>Vilasante</t>
  </si>
  <si>
    <t>27016352</t>
  </si>
  <si>
    <t>270402902</t>
  </si>
  <si>
    <t>IES do Camiño</t>
  </si>
  <si>
    <t>Palas de Rei</t>
  </si>
  <si>
    <t>27015967</t>
  </si>
  <si>
    <t>270450901</t>
  </si>
  <si>
    <t>CPI Uxío Novoneira</t>
  </si>
  <si>
    <t>Pedrafita do Cebreiro</t>
  </si>
  <si>
    <t>270501508</t>
  </si>
  <si>
    <t>270530101</t>
  </si>
  <si>
    <t>27020793</t>
  </si>
  <si>
    <t>270510801</t>
  </si>
  <si>
    <t>CIFP Porta da Auga</t>
  </si>
  <si>
    <t>270574201</t>
  </si>
  <si>
    <t>270600605</t>
  </si>
  <si>
    <t>27013314</t>
  </si>
  <si>
    <t>270652901</t>
  </si>
  <si>
    <t>IES Santiago Basanta Silva</t>
  </si>
  <si>
    <t>270661201</t>
  </si>
  <si>
    <t>27016625</t>
  </si>
  <si>
    <t>270250102</t>
  </si>
  <si>
    <t>IES Illa de Sarón</t>
  </si>
  <si>
    <t>Xove</t>
  </si>
  <si>
    <t>27990146</t>
  </si>
  <si>
    <t>EOI de Viveiro - Extensión EOI de Burela</t>
  </si>
  <si>
    <t>27990153</t>
  </si>
  <si>
    <t>EOI de Monforte de Lemos - Extensión EOI de Chantada</t>
  </si>
  <si>
    <t>27016421</t>
  </si>
  <si>
    <t>EOI de Monforte de Lemos</t>
  </si>
  <si>
    <t>27020690</t>
  </si>
  <si>
    <t>EOI de Ribadeo</t>
  </si>
  <si>
    <t>27990145</t>
  </si>
  <si>
    <t>EOI de Lugo - Extensión EOI de Sarria</t>
  </si>
  <si>
    <t>27020628</t>
  </si>
  <si>
    <t>EOI de Viveiro Luz Pozo Garza</t>
  </si>
  <si>
    <t>27016558</t>
  </si>
  <si>
    <t>CMUS Profesional Xoán Montes</t>
  </si>
  <si>
    <t>27020707</t>
  </si>
  <si>
    <t>CDAN Conservatorio Profesional de Danza</t>
  </si>
  <si>
    <t>27990031</t>
  </si>
  <si>
    <t>Inspección de Lugo</t>
  </si>
  <si>
    <t>32005305</t>
  </si>
  <si>
    <t>320340401</t>
  </si>
  <si>
    <t>CPI Plurilingüe Laureano Prieto</t>
  </si>
  <si>
    <t>A Gudiña</t>
  </si>
  <si>
    <t>32015876</t>
  </si>
  <si>
    <t>320631301</t>
  </si>
  <si>
    <t>IES Xermán Ancochea Quevedo</t>
  </si>
  <si>
    <t>A Pobra de Trives</t>
  </si>
  <si>
    <t>32016637</t>
  </si>
  <si>
    <t>320720201</t>
  </si>
  <si>
    <t>IES Cosme López Rodríguez</t>
  </si>
  <si>
    <t>A Rúa de Valdeorras</t>
  </si>
  <si>
    <t>A Rúa</t>
  </si>
  <si>
    <t>32016339</t>
  </si>
  <si>
    <t>320010200</t>
  </si>
  <si>
    <t>IES de Allariz</t>
  </si>
  <si>
    <t>Allariz</t>
  </si>
  <si>
    <t>32016340</t>
  </si>
  <si>
    <t>320060101</t>
  </si>
  <si>
    <t>IES Aquis Querquernis</t>
  </si>
  <si>
    <t>Bande</t>
  </si>
  <si>
    <t>32002781</t>
  </si>
  <si>
    <t>320171401</t>
  </si>
  <si>
    <t>CPI Tomás Terrón Mendaña</t>
  </si>
  <si>
    <t>Sobradelo</t>
  </si>
  <si>
    <t>Carballeda de Valdeorras</t>
  </si>
  <si>
    <t>32016467</t>
  </si>
  <si>
    <t>IES Sección de Sobradelo-Carballeda</t>
  </si>
  <si>
    <t>32003643</t>
  </si>
  <si>
    <t>320230401</t>
  </si>
  <si>
    <t>CPI Virxe dos Remedios</t>
  </si>
  <si>
    <t>Castro Caldelas</t>
  </si>
  <si>
    <t>32016625</t>
  </si>
  <si>
    <t>320240904</t>
  </si>
  <si>
    <t>IES Celanova Celso Emilio Ferreiro</t>
  </si>
  <si>
    <t>Celanova</t>
  </si>
  <si>
    <t>32004118</t>
  </si>
  <si>
    <t>320260401</t>
  </si>
  <si>
    <t>CPI Antonio Faílde</t>
  </si>
  <si>
    <t>Cambeo</t>
  </si>
  <si>
    <t>Coles</t>
  </si>
  <si>
    <t>32016431</t>
  </si>
  <si>
    <t>320430705</t>
  </si>
  <si>
    <t>IES San Mamede</t>
  </si>
  <si>
    <t>Maceda</t>
  </si>
  <si>
    <t>32006929</t>
  </si>
  <si>
    <t>320450603</t>
  </si>
  <si>
    <t>CPI Terras de Maside</t>
  </si>
  <si>
    <t>Maside</t>
  </si>
  <si>
    <t>32001683</t>
  </si>
  <si>
    <t>320090201</t>
  </si>
  <si>
    <t>IES Martaguisela</t>
  </si>
  <si>
    <t>O Barco</t>
  </si>
  <si>
    <t>O Barco de Valdeorras</t>
  </si>
  <si>
    <t>32001725</t>
  </si>
  <si>
    <t>IES Lauro Olmo</t>
  </si>
  <si>
    <t>32003001</t>
  </si>
  <si>
    <t>320190500</t>
  </si>
  <si>
    <t>O Carballiño</t>
  </si>
  <si>
    <t>32015037</t>
  </si>
  <si>
    <t>IES Manuel Chamoso Lamas</t>
  </si>
  <si>
    <t>32008902</t>
  </si>
  <si>
    <t>320541201</t>
  </si>
  <si>
    <t>CIFP A Carballeira-Marcos Valcárcel</t>
  </si>
  <si>
    <t>32008941</t>
  </si>
  <si>
    <t>32008951</t>
  </si>
  <si>
    <t>32009116</t>
  </si>
  <si>
    <t>IES 12 de Outubro</t>
  </si>
  <si>
    <t>32009131</t>
  </si>
  <si>
    <t>IES Universidade Laboral</t>
  </si>
  <si>
    <t>32009190</t>
  </si>
  <si>
    <t>IES As Lagoas</t>
  </si>
  <si>
    <t>32009360</t>
  </si>
  <si>
    <t>CPI Plurilingüe José García García</t>
  </si>
  <si>
    <t>32015050</t>
  </si>
  <si>
    <t>CIFP A Farixa</t>
  </si>
  <si>
    <t>32015207</t>
  </si>
  <si>
    <t>IES O Couto</t>
  </si>
  <si>
    <t>32015463</t>
  </si>
  <si>
    <t>CEE Miño</t>
  </si>
  <si>
    <t>32016273</t>
  </si>
  <si>
    <t>IES Xesús Ferro Couselo</t>
  </si>
  <si>
    <t>32016455</t>
  </si>
  <si>
    <t>IES Julio Prieto Nespereira</t>
  </si>
  <si>
    <t>32016765</t>
  </si>
  <si>
    <t>CIFP Portovello</t>
  </si>
  <si>
    <t>32015177</t>
  </si>
  <si>
    <t>320560217</t>
  </si>
  <si>
    <t>CPI de Padrenda-Crespos</t>
  </si>
  <si>
    <t>Crespos</t>
  </si>
  <si>
    <t>Padrenda</t>
  </si>
  <si>
    <t>32015475</t>
  </si>
  <si>
    <t>320690501</t>
  </si>
  <si>
    <t>IES O Ribeiro</t>
  </si>
  <si>
    <t>Ribadavia</t>
  </si>
  <si>
    <t>32012103</t>
  </si>
  <si>
    <t>320760707</t>
  </si>
  <si>
    <t>CPI Virxe da Saleta</t>
  </si>
  <si>
    <t>Cea</t>
  </si>
  <si>
    <t>San Cristovo de Cea</t>
  </si>
  <si>
    <t>32013582</t>
  </si>
  <si>
    <t>320851400</t>
  </si>
  <si>
    <t>IES García-Barbón</t>
  </si>
  <si>
    <t>Verín</t>
  </si>
  <si>
    <t>32013612</t>
  </si>
  <si>
    <t>IES Xesús Taboada Chivite</t>
  </si>
  <si>
    <t>32016790</t>
  </si>
  <si>
    <t>IES Castro de Baronceli</t>
  </si>
  <si>
    <t>32016777</t>
  </si>
  <si>
    <t>320863201</t>
  </si>
  <si>
    <t>IES Carlos Casares</t>
  </si>
  <si>
    <t>Viana do Bolo</t>
  </si>
  <si>
    <t>32016285</t>
  </si>
  <si>
    <t>320870818</t>
  </si>
  <si>
    <t>IES de Vilamarín</t>
  </si>
  <si>
    <t>Vilamarín</t>
  </si>
  <si>
    <t>32014801</t>
  </si>
  <si>
    <t>320320602</t>
  </si>
  <si>
    <t>IES Cidade de Antioquía</t>
  </si>
  <si>
    <t>Xinzo de Limia</t>
  </si>
  <si>
    <t>32015232</t>
  </si>
  <si>
    <t>IES Lagoa de Antela</t>
  </si>
  <si>
    <t>32990124</t>
  </si>
  <si>
    <t>EOI de Ourense - Extensión EOI de Celanova</t>
  </si>
  <si>
    <t>32990112</t>
  </si>
  <si>
    <t>EOI de Ourense - Extensión EOI O Barco</t>
  </si>
  <si>
    <t>32990114</t>
  </si>
  <si>
    <t>EOI de Ourense - Extensión EOI do Carballiño</t>
  </si>
  <si>
    <t>32016081</t>
  </si>
  <si>
    <t>EOI de Ourense</t>
  </si>
  <si>
    <t>32990127</t>
  </si>
  <si>
    <t>EOI de Ourense - Extensión EOI Ourense (A Ponte)</t>
  </si>
  <si>
    <t>32990125</t>
  </si>
  <si>
    <t>EOI de Ourense - Extensión EOI de Ribadavia</t>
  </si>
  <si>
    <t>32990113</t>
  </si>
  <si>
    <t>EOI de Ourense - Extensión EOI de Verín</t>
  </si>
  <si>
    <t>32016443</t>
  </si>
  <si>
    <t>CMUS Profesional de Ourense</t>
  </si>
  <si>
    <t>32990034</t>
  </si>
  <si>
    <t>Inspección de Ourense</t>
  </si>
  <si>
    <t>32016030</t>
  </si>
  <si>
    <t>EASD Antonio Failde</t>
  </si>
  <si>
    <t>36001148</t>
  </si>
  <si>
    <t>360090203</t>
  </si>
  <si>
    <t>CPI da Cañiza</t>
  </si>
  <si>
    <t>A Cañiza</t>
  </si>
  <si>
    <t>36015101</t>
  </si>
  <si>
    <t>IES da Cañiza</t>
  </si>
  <si>
    <t>36002335</t>
  </si>
  <si>
    <t>360170000</t>
  </si>
  <si>
    <t>IES Manuel García Barros</t>
  </si>
  <si>
    <t>A Estrada</t>
  </si>
  <si>
    <t>36002359</t>
  </si>
  <si>
    <t>IES Plurilingüe Antón Losada Diéguez</t>
  </si>
  <si>
    <t>36020258</t>
  </si>
  <si>
    <t>IES Avelina Valladares</t>
  </si>
  <si>
    <t>36019244</t>
  </si>
  <si>
    <t>360230201</t>
  </si>
  <si>
    <t>IES A Sangriña</t>
  </si>
  <si>
    <t>A Guarda</t>
  </si>
  <si>
    <t>36020283</t>
  </si>
  <si>
    <t>360610514</t>
  </si>
  <si>
    <t>IES da Illa de Arousa</t>
  </si>
  <si>
    <t>A Illa de Arousa</t>
  </si>
  <si>
    <t>36019402</t>
  </si>
  <si>
    <t>360340506</t>
  </si>
  <si>
    <t>IES Pazo da Mercé</t>
  </si>
  <si>
    <t>Tortoreos</t>
  </si>
  <si>
    <t>As Neves</t>
  </si>
  <si>
    <t>36000247</t>
  </si>
  <si>
    <t>360030301</t>
  </si>
  <si>
    <t>CPI de Cova Terreña</t>
  </si>
  <si>
    <t>Baiona</t>
  </si>
  <si>
    <t>36019657</t>
  </si>
  <si>
    <t>IES Primeiro de Marzo</t>
  </si>
  <si>
    <t>36020234</t>
  </si>
  <si>
    <t>360020000</t>
  </si>
  <si>
    <t>IES de Barro</t>
  </si>
  <si>
    <t>Barro</t>
  </si>
  <si>
    <t>36019463</t>
  </si>
  <si>
    <t>360040201</t>
  </si>
  <si>
    <t>IES Johan Carballeira</t>
  </si>
  <si>
    <t>Bueu</t>
  </si>
  <si>
    <t>36020246</t>
  </si>
  <si>
    <t>IES Illa de Ons</t>
  </si>
  <si>
    <t>36000405</t>
  </si>
  <si>
    <t>360050301</t>
  </si>
  <si>
    <t>CPI Plurilingüe Alfonso VII</t>
  </si>
  <si>
    <t>Caldas de Reis</t>
  </si>
  <si>
    <t>36016127</t>
  </si>
  <si>
    <t>IES Plurilingüe Aquis Celenis</t>
  </si>
  <si>
    <t>36000481</t>
  </si>
  <si>
    <t>360060101</t>
  </si>
  <si>
    <t>IES Ramón Cabanillas</t>
  </si>
  <si>
    <t>Cambados</t>
  </si>
  <si>
    <t>36019396</t>
  </si>
  <si>
    <t>IES Francisco Asorey</t>
  </si>
  <si>
    <t>36000922</t>
  </si>
  <si>
    <t>360080201</t>
  </si>
  <si>
    <t>IES María Soliño</t>
  </si>
  <si>
    <t>Cangas</t>
  </si>
  <si>
    <t>36018501</t>
  </si>
  <si>
    <t>IES Monte Carrasco</t>
  </si>
  <si>
    <t>36019475</t>
  </si>
  <si>
    <t>IES de Rodeira</t>
  </si>
  <si>
    <t>36001252</t>
  </si>
  <si>
    <t>360100400</t>
  </si>
  <si>
    <t>CPI do Progreso</t>
  </si>
  <si>
    <t>Oeste</t>
  </si>
  <si>
    <t>Catoira</t>
  </si>
  <si>
    <t>36024197</t>
  </si>
  <si>
    <t>360120000</t>
  </si>
  <si>
    <t>IES de Cotobade</t>
  </si>
  <si>
    <t>Tenorio</t>
  </si>
  <si>
    <t>Cerdedo-Cotobade</t>
  </si>
  <si>
    <t>36015111</t>
  </si>
  <si>
    <t>360150405</t>
  </si>
  <si>
    <t>CPI Aurelio Marcelino Rey García</t>
  </si>
  <si>
    <t>Cuntis</t>
  </si>
  <si>
    <t>36019323</t>
  </si>
  <si>
    <t>360180406</t>
  </si>
  <si>
    <t>IES Chano Piñeiro</t>
  </si>
  <si>
    <t>Forcarei</t>
  </si>
  <si>
    <t>36019220</t>
  </si>
  <si>
    <t>360210510</t>
  </si>
  <si>
    <t>IES Auga da Laxe</t>
  </si>
  <si>
    <t>Gondomar</t>
  </si>
  <si>
    <t>36020261</t>
  </si>
  <si>
    <t>IES Plurilingüe Terra de Turonio</t>
  </si>
  <si>
    <t>36004137</t>
  </si>
  <si>
    <t>360242707</t>
  </si>
  <si>
    <t>IES Ramón Mª Aller Ulloa</t>
  </si>
  <si>
    <t>Lalín</t>
  </si>
  <si>
    <t>36013758</t>
  </si>
  <si>
    <t>IES Laxeiro</t>
  </si>
  <si>
    <t>36004551</t>
  </si>
  <si>
    <t>360260401</t>
  </si>
  <si>
    <t>IES Illa de Tambo</t>
  </si>
  <si>
    <t>Marín</t>
  </si>
  <si>
    <t>36015159</t>
  </si>
  <si>
    <t>IES Chan do Monte</t>
  </si>
  <si>
    <t>36020295</t>
  </si>
  <si>
    <t>IES Mestre Landín</t>
  </si>
  <si>
    <t>36020301</t>
  </si>
  <si>
    <t>360270000</t>
  </si>
  <si>
    <t>IES de Meaño</t>
  </si>
  <si>
    <t>Meaño</t>
  </si>
  <si>
    <t>36004708</t>
  </si>
  <si>
    <t>360280701</t>
  </si>
  <si>
    <t>CPI de Mosteiro-Meis</t>
  </si>
  <si>
    <t>Mosteiro</t>
  </si>
  <si>
    <t>Meis</t>
  </si>
  <si>
    <t>36004745</t>
  </si>
  <si>
    <t>360210000</t>
  </si>
  <si>
    <t>IES Plurilingüe A Paralaia</t>
  </si>
  <si>
    <t>Moaña</t>
  </si>
  <si>
    <t>36018999</t>
  </si>
  <si>
    <t>IES As Barxas</t>
  </si>
  <si>
    <t>36004927</t>
  </si>
  <si>
    <t>360300505</t>
  </si>
  <si>
    <t>CPI de Mondariz</t>
  </si>
  <si>
    <t>Mondariz</t>
  </si>
  <si>
    <t>36005142</t>
  </si>
  <si>
    <t>360320910</t>
  </si>
  <si>
    <t>CPI Plurilingüe Santa Lucía</t>
  </si>
  <si>
    <t>Saiáns</t>
  </si>
  <si>
    <t>Moraña</t>
  </si>
  <si>
    <t>36020131</t>
  </si>
  <si>
    <t>360330700</t>
  </si>
  <si>
    <t>IES de Mos</t>
  </si>
  <si>
    <t>Petelos</t>
  </si>
  <si>
    <t>Mos</t>
  </si>
  <si>
    <t>36005865</t>
  </si>
  <si>
    <t>360350000</t>
  </si>
  <si>
    <t>CPI Plurilingüe Arquitecto Palacios</t>
  </si>
  <si>
    <t>Nigrán</t>
  </si>
  <si>
    <t>36014428</t>
  </si>
  <si>
    <t>IES Val Miñor</t>
  </si>
  <si>
    <t>36015184</t>
  </si>
  <si>
    <t>IES Escolas Proval</t>
  </si>
  <si>
    <t>36024756</t>
  </si>
  <si>
    <t>CEE de Panxón</t>
  </si>
  <si>
    <t>36019232</t>
  </si>
  <si>
    <t>360220106</t>
  </si>
  <si>
    <t>IES Monte da Vila</t>
  </si>
  <si>
    <t>O Grove</t>
  </si>
  <si>
    <t>36020271</t>
  </si>
  <si>
    <t>IES Plurilingüe As Bizocas</t>
  </si>
  <si>
    <t>36007011</t>
  </si>
  <si>
    <t>360390702</t>
  </si>
  <si>
    <t>IES Pino Manso</t>
  </si>
  <si>
    <t>O Porriño</t>
  </si>
  <si>
    <t>36019529</t>
  </si>
  <si>
    <t>IES Ribeira do Louro</t>
  </si>
  <si>
    <t>36013576</t>
  </si>
  <si>
    <t>360480209</t>
  </si>
  <si>
    <t>CPI Manuel Suárez Marquier</t>
  </si>
  <si>
    <t>O Rosal</t>
  </si>
  <si>
    <t>36006079</t>
  </si>
  <si>
    <t>360370702</t>
  </si>
  <si>
    <t>CPI Curros Enríquez</t>
  </si>
  <si>
    <t>Pazos</t>
  </si>
  <si>
    <t>Pazos de Borbén</t>
  </si>
  <si>
    <t>36020143</t>
  </si>
  <si>
    <t>360410213</t>
  </si>
  <si>
    <t>IES de Poio</t>
  </si>
  <si>
    <t>Poio</t>
  </si>
  <si>
    <t>36020313</t>
  </si>
  <si>
    <t>360430709</t>
  </si>
  <si>
    <t>IES de Ponte Caldelas</t>
  </si>
  <si>
    <t>Ponte Caldelas</t>
  </si>
  <si>
    <t>36007552</t>
  </si>
  <si>
    <t>360422301</t>
  </si>
  <si>
    <t>CIFP A Granxa</t>
  </si>
  <si>
    <t>Ponteareas</t>
  </si>
  <si>
    <t>36013692</t>
  </si>
  <si>
    <t>IES Val do Tea</t>
  </si>
  <si>
    <t>36014520</t>
  </si>
  <si>
    <t>IES Pedra da Auga</t>
  </si>
  <si>
    <t>36024781</t>
  </si>
  <si>
    <t>IES do Barral</t>
  </si>
  <si>
    <t>36007621</t>
  </si>
  <si>
    <t>360440106</t>
  </si>
  <si>
    <t>CPI de Pontecesures</t>
  </si>
  <si>
    <t>Pontecesures</t>
  </si>
  <si>
    <t>36006419</t>
  </si>
  <si>
    <t>360381301</t>
  </si>
  <si>
    <t>CIFP Montecelo</t>
  </si>
  <si>
    <t>36006717</t>
  </si>
  <si>
    <t>IES Sánchez Cantón</t>
  </si>
  <si>
    <t>36006729</t>
  </si>
  <si>
    <t>IES Valle-Inclán</t>
  </si>
  <si>
    <t>36006730</t>
  </si>
  <si>
    <t>IES Frei Martín Sarmiento</t>
  </si>
  <si>
    <t>36013761</t>
  </si>
  <si>
    <t>IES A Xunqueira I</t>
  </si>
  <si>
    <t>36014489</t>
  </si>
  <si>
    <t>CIFP A Xunqueira</t>
  </si>
  <si>
    <t>36017201</t>
  </si>
  <si>
    <t>CEE Pontevedra</t>
  </si>
  <si>
    <t>36018379</t>
  </si>
  <si>
    <t>IES A Xunqueira II</t>
  </si>
  <si>
    <t>36018677</t>
  </si>
  <si>
    <t>IES Luís Seoane</t>
  </si>
  <si>
    <t>36019268</t>
  </si>
  <si>
    <t>IES Gonzalo Torrente Ballester</t>
  </si>
  <si>
    <t>36020064</t>
  </si>
  <si>
    <t>CIFP Carlos Oroza</t>
  </si>
  <si>
    <t>36007035</t>
  </si>
  <si>
    <t>360400305</t>
  </si>
  <si>
    <t>CPI Domingo Fontán</t>
  </si>
  <si>
    <t>Portas</t>
  </si>
  <si>
    <t>36007734</t>
  </si>
  <si>
    <t>360450801</t>
  </si>
  <si>
    <t>IES Mendiño</t>
  </si>
  <si>
    <t>Redondela</t>
  </si>
  <si>
    <t>36016656</t>
  </si>
  <si>
    <t>IES Pedro Floriani</t>
  </si>
  <si>
    <t>36019566</t>
  </si>
  <si>
    <t>IES de Chapela</t>
  </si>
  <si>
    <t>36020325</t>
  </si>
  <si>
    <t>IES Illa de San Simón</t>
  </si>
  <si>
    <t>36007813</t>
  </si>
  <si>
    <t>360460106</t>
  </si>
  <si>
    <t>CPI Julia Becerra Malvar</t>
  </si>
  <si>
    <t>Barrantes</t>
  </si>
  <si>
    <t>Ribadumia</t>
  </si>
  <si>
    <t>36008155</t>
  </si>
  <si>
    <t>360471706</t>
  </si>
  <si>
    <t>CPI Plurilingüe de Rodeiro</t>
  </si>
  <si>
    <t>Rodeiro</t>
  </si>
  <si>
    <t>36024628</t>
  </si>
  <si>
    <t>360490303</t>
  </si>
  <si>
    <t>IES Pedras Rubias</t>
  </si>
  <si>
    <t>Parderrubias</t>
  </si>
  <si>
    <t>Salceda de Caselas</t>
  </si>
  <si>
    <t>36020337</t>
  </si>
  <si>
    <t>360501400</t>
  </si>
  <si>
    <t>IES de Salvaterra de Miño</t>
  </si>
  <si>
    <t>Salvaterra de Miño</t>
  </si>
  <si>
    <t>36019256</t>
  </si>
  <si>
    <t>360510900</t>
  </si>
  <si>
    <t>IES de Vilalonga</t>
  </si>
  <si>
    <t>Adina</t>
  </si>
  <si>
    <t>Sanxenxo</t>
  </si>
  <si>
    <t>36020349</t>
  </si>
  <si>
    <t>IES de Sanxenxo</t>
  </si>
  <si>
    <t>36020350</t>
  </si>
  <si>
    <t>360523000</t>
  </si>
  <si>
    <t>IES Plurilingüe Pintor Colmeiro</t>
  </si>
  <si>
    <t>Silleda</t>
  </si>
  <si>
    <t>36024987</t>
  </si>
  <si>
    <t>360530101</t>
  </si>
  <si>
    <t>IES de Soutomaior</t>
  </si>
  <si>
    <t>Arcade</t>
  </si>
  <si>
    <t>Soutomaior</t>
  </si>
  <si>
    <t>36019751</t>
  </si>
  <si>
    <t>360540000</t>
  </si>
  <si>
    <t>IES Antón Alonso Ríos</t>
  </si>
  <si>
    <t>Tomiño</t>
  </si>
  <si>
    <t>36009901</t>
  </si>
  <si>
    <t>360551201</t>
  </si>
  <si>
    <t>IES San Paio</t>
  </si>
  <si>
    <t>Tui</t>
  </si>
  <si>
    <t>36014544</t>
  </si>
  <si>
    <t>IES Indalecio Pérez Tizón</t>
  </si>
  <si>
    <t>36020362</t>
  </si>
  <si>
    <t>360560400</t>
  </si>
  <si>
    <t>IES de Valga</t>
  </si>
  <si>
    <t>Valga</t>
  </si>
  <si>
    <t>36010733</t>
  </si>
  <si>
    <t>360573101</t>
  </si>
  <si>
    <t>CEE Saladino Cortizo</t>
  </si>
  <si>
    <t>Vigo</t>
  </si>
  <si>
    <t>36011567</t>
  </si>
  <si>
    <t>IES Castelao</t>
  </si>
  <si>
    <t>36011579</t>
  </si>
  <si>
    <t>IES A Guía</t>
  </si>
  <si>
    <t>36011580</t>
  </si>
  <si>
    <t>IES San Tomé de Freixeiro</t>
  </si>
  <si>
    <t>36011592</t>
  </si>
  <si>
    <t>IES Santa Irene</t>
  </si>
  <si>
    <t>36011634</t>
  </si>
  <si>
    <t>IES Politécnico de Vigo</t>
  </si>
  <si>
    <t>36011798</t>
  </si>
  <si>
    <t>IES Alexandre Bóveda</t>
  </si>
  <si>
    <t>36013448</t>
  </si>
  <si>
    <t>CIFP Manuel Antonio</t>
  </si>
  <si>
    <t>36014568</t>
  </si>
  <si>
    <t>CIFP Valentín Paz Andrade</t>
  </si>
  <si>
    <t>36014601</t>
  </si>
  <si>
    <t>IES Álvaro Cunqueiro</t>
  </si>
  <si>
    <t>36016681</t>
  </si>
  <si>
    <t>36017430</t>
  </si>
  <si>
    <t>IES Ricardo Mella</t>
  </si>
  <si>
    <t>36018173</t>
  </si>
  <si>
    <t>IES de Teis</t>
  </si>
  <si>
    <t>36018461</t>
  </si>
  <si>
    <t>IES República Oriental do Uruguai</t>
  </si>
  <si>
    <t>36019050</t>
  </si>
  <si>
    <t>IES de Beade</t>
  </si>
  <si>
    <t>36019062</t>
  </si>
  <si>
    <t>IES Rosais 2</t>
  </si>
  <si>
    <t>36019426</t>
  </si>
  <si>
    <t>IES Coruxo</t>
  </si>
  <si>
    <t>36019670</t>
  </si>
  <si>
    <t>IES do Castro</t>
  </si>
  <si>
    <t>36020374</t>
  </si>
  <si>
    <t>IES Valadares</t>
  </si>
  <si>
    <t>36024461</t>
  </si>
  <si>
    <t>IES Audiovisual de Vigo</t>
  </si>
  <si>
    <t>36020386</t>
  </si>
  <si>
    <t>360591000</t>
  </si>
  <si>
    <t>IES Marco do Camballón</t>
  </si>
  <si>
    <t>Vila de Cruces</t>
  </si>
  <si>
    <t>36013588</t>
  </si>
  <si>
    <t>360580517</t>
  </si>
  <si>
    <t>CPI do Toural</t>
  </si>
  <si>
    <t>Vilaboa</t>
  </si>
  <si>
    <t>36012471</t>
  </si>
  <si>
    <t>360600101</t>
  </si>
  <si>
    <t>IES Castro Alobre</t>
  </si>
  <si>
    <t>Vilagarcía de Arousa</t>
  </si>
  <si>
    <t>36013771</t>
  </si>
  <si>
    <t>CIFP Fontecarmoa</t>
  </si>
  <si>
    <t>36016772</t>
  </si>
  <si>
    <t>CEE de Vilagarcía de Arousa</t>
  </si>
  <si>
    <t>36018380</t>
  </si>
  <si>
    <t>IES O Carril</t>
  </si>
  <si>
    <t>36019669</t>
  </si>
  <si>
    <t>IES Armando Cotarelo Valledor</t>
  </si>
  <si>
    <t>36019414</t>
  </si>
  <si>
    <t>360610701</t>
  </si>
  <si>
    <t>IES A Basella</t>
  </si>
  <si>
    <t>Vilanova de Arousa</t>
  </si>
  <si>
    <t>36024203</t>
  </si>
  <si>
    <t>IES Faro das Lúas</t>
  </si>
  <si>
    <t>36990126</t>
  </si>
  <si>
    <t>EOI de Pontevedra - Extensión EOI A Estrada</t>
  </si>
  <si>
    <t>36990112</t>
  </si>
  <si>
    <t>EOI de Vigo - Extensión EOI de Cangas</t>
  </si>
  <si>
    <t>36990122</t>
  </si>
  <si>
    <t>EOI de Pontevedra - Extensión EOI de Lalín</t>
  </si>
  <si>
    <t>36990132</t>
  </si>
  <si>
    <t>EOI de Vigo - Extensión EOI de Nigrán</t>
  </si>
  <si>
    <t>36990124</t>
  </si>
  <si>
    <t>EOI de Vigo - Extensión EOI de Ponteareas</t>
  </si>
  <si>
    <t>36018689</t>
  </si>
  <si>
    <t>EOI de Pontevedra</t>
  </si>
  <si>
    <t>36990125</t>
  </si>
  <si>
    <t>36990134</t>
  </si>
  <si>
    <t>EOI de Vigo - Extensión EOI de Redondela</t>
  </si>
  <si>
    <t>36990113</t>
  </si>
  <si>
    <t>EOI de Vigo - Extensión EOI de Tui</t>
  </si>
  <si>
    <t>36018941</t>
  </si>
  <si>
    <t>EOI de Vigo</t>
  </si>
  <si>
    <t>36990123</t>
  </si>
  <si>
    <t>EOI de Vigo - Extensión EOI de Vigo (Coia)</t>
  </si>
  <si>
    <t>36024598</t>
  </si>
  <si>
    <t>EOI de Vilagarcía</t>
  </si>
  <si>
    <t>36019700</t>
  </si>
  <si>
    <t>CMUS Profesional Manuel Quiroga</t>
  </si>
  <si>
    <t>36016085</t>
  </si>
  <si>
    <t>CMUS Superior de Vigo</t>
  </si>
  <si>
    <t>36024471</t>
  </si>
  <si>
    <t>CMUS Profesional de Vigo</t>
  </si>
  <si>
    <t>36024586</t>
  </si>
  <si>
    <t>ESAD Escola Superior de Arte Dramática de Galicia</t>
  </si>
  <si>
    <t>36990037</t>
  </si>
  <si>
    <t>Inspección de Pontevedra</t>
  </si>
  <si>
    <t>36990038</t>
  </si>
  <si>
    <t>Inspección de Vigo</t>
  </si>
  <si>
    <t>36019621</t>
  </si>
  <si>
    <t>ES de Conservación e Restauración de Bens Culturais de Galicia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</si>
</sst>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17">
    <font>
      <sz val="10.0"/>
      <color rgb="FF000000"/>
      <name val="Arial"/>
      <scheme val="minor"/>
    </font>
    <font>
      <b/>
      <sz val="12.0"/>
      <color theme="1"/>
      <name val="Arial"/>
    </font>
    <font>
      <b/>
      <sz val="12.0"/>
      <color rgb="FFFFFFFF"/>
      <name val="Arial"/>
    </font>
    <font>
      <sz val="20.0"/>
      <color theme="1"/>
      <name val="Roboto Slab"/>
    </font>
    <font>
      <b/>
      <color theme="1"/>
      <name val="Arial"/>
      <scheme val="minor"/>
    </font>
    <font>
      <color theme="1"/>
      <name val="Arial"/>
      <scheme val="minor"/>
    </font>
    <font>
      <sz val="10.0"/>
      <color theme="1"/>
      <name val="Arial"/>
      <scheme val="minor"/>
    </font>
    <font>
      <b/>
      <sz val="20.0"/>
      <color theme="1"/>
      <name val="Roboto Slab"/>
    </font>
    <font>
      <b/>
      <sz val="12.0"/>
      <color rgb="FFFFFFFF"/>
      <name val="Roboto Slab"/>
    </font>
    <font>
      <color theme="1"/>
      <name val="Roboto"/>
    </font>
    <font>
      <b/>
      <sz val="12.0"/>
      <color rgb="FFFFFFFF"/>
      <name val="Arial"/>
      <scheme val="minor"/>
    </font>
    <font>
      <b/>
      <u/>
      <sz val="11.0"/>
      <color rgb="FF0000FF"/>
    </font>
    <font>
      <b/>
      <sz val="12.0"/>
      <color theme="1"/>
      <name val="Arial"/>
      <scheme val="minor"/>
    </font>
    <font>
      <b/>
      <sz val="12.0"/>
      <color theme="0"/>
      <name val="Arial"/>
      <scheme val="minor"/>
    </font>
    <font>
      <sz val="10.0"/>
      <color theme="1"/>
      <name val="Roboto"/>
    </font>
    <font>
      <color theme="1"/>
      <name val="Arial"/>
    </font>
    <font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42E12"/>
        <bgColor rgb="FFD42E12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2" fontId="2" numFmtId="0" xfId="0" applyAlignment="1" applyFill="1" applyFont="1">
      <alignment horizontal="center" readingOrder="0" shrinkToFit="0" wrapText="1"/>
    </xf>
    <xf borderId="0" fillId="0" fontId="3" numFmtId="49" xfId="0" applyAlignment="1" applyFont="1" applyNumberFormat="1">
      <alignment horizontal="left" readingOrder="0" shrinkToFit="0" vertical="center" wrapText="1"/>
    </xf>
    <xf borderId="0" fillId="2" fontId="2" numFmtId="49" xfId="0" applyAlignment="1" applyFill="1" applyFont="1" applyNumberFormat="1">
      <alignment horizontal="center" readingOrder="0" shrinkToFit="0" wrapText="1"/>
    </xf>
    <xf borderId="0" fillId="0" fontId="4" numFmtId="0" xfId="0" applyAlignment="1" applyFont="1">
      <alignment horizontal="center" shrinkToFit="0" wrapText="1"/>
    </xf>
    <xf borderId="0" fillId="0" fontId="5" numFmtId="164" xfId="0" applyAlignment="1" applyFont="1" applyNumberFormat="1">
      <alignment horizontal="right" readingOrder="0" vertical="bottom"/>
    </xf>
    <xf borderId="0" fillId="0" fontId="6" numFmtId="0" xfId="0" applyAlignment="1" applyFont="1">
      <alignment horizontal="left" readingOrder="0"/>
    </xf>
    <xf borderId="0" fillId="0" fontId="5" numFmtId="49" xfId="0" applyAlignment="1" applyFont="1" applyNumberFormat="1">
      <alignment horizontal="left" readingOrder="0"/>
    </xf>
    <xf borderId="0" fillId="0" fontId="5" numFmtId="49" xfId="0" applyAlignment="1" applyFont="1" applyNumberFormat="1">
      <alignment horizontal="center" readingOrder="0" vertical="bottom"/>
    </xf>
    <xf borderId="0" fillId="0" fontId="5" numFmtId="49" xfId="0" applyAlignment="1" applyFont="1" applyNumberFormat="1">
      <alignment horizontal="left" readingOrder="0" vertical="bottom"/>
    </xf>
    <xf borderId="0" fillId="0" fontId="5" numFmtId="0" xfId="0" applyAlignment="1" applyFont="1">
      <alignment horizontal="center" readingOrder="0" vertical="bottom"/>
    </xf>
    <xf borderId="0" fillId="0" fontId="5" numFmtId="0" xfId="0" applyAlignment="1" applyFont="1">
      <alignment horizontal="left" readingOrder="0" vertical="bottom"/>
    </xf>
    <xf borderId="0" fillId="0" fontId="7" numFmtId="49" xfId="0" applyAlignment="1" applyFont="1" applyNumberFormat="1">
      <alignment horizontal="left" readingOrder="0" shrinkToFit="0" vertical="center" wrapText="1"/>
    </xf>
    <xf borderId="0" fillId="2" fontId="8" numFmtId="0" xfId="0" applyAlignment="1" applyFill="1" applyFont="1">
      <alignment horizontal="center" readingOrder="0" shrinkToFit="0" wrapText="1"/>
    </xf>
    <xf borderId="0" fillId="2" fontId="8" numFmtId="49" xfId="0" applyAlignment="1" applyFill="1" applyFont="1" applyNumberFormat="1">
      <alignment horizontal="center" readingOrder="0" shrinkToFit="0" wrapText="1"/>
    </xf>
    <xf borderId="0" fillId="0" fontId="5" numFmtId="165" xfId="0" applyAlignment="1" applyFont="1" applyNumberFormat="1">
      <alignment horizontal="right" readingOrder="0" vertical="bottom"/>
    </xf>
    <xf borderId="0" fillId="0" fontId="9" numFmtId="164" xfId="0" applyAlignment="1" applyFont="1" applyNumberFormat="1">
      <alignment horizontal="right" readingOrder="0" shrinkToFit="0" vertical="bottom" wrapText="1"/>
    </xf>
    <xf borderId="0" fillId="0" fontId="9" numFmtId="49" xfId="0" applyAlignment="1" applyFont="1" applyNumberFormat="1">
      <alignment horizontal="left" readingOrder="0" shrinkToFit="0" wrapText="1"/>
    </xf>
    <xf borderId="0" fillId="0" fontId="9" numFmtId="49" xfId="0" applyAlignment="1" applyFont="1" applyNumberFormat="1">
      <alignment horizontal="center" readingOrder="0" shrinkToFit="0" vertical="bottom" wrapText="1"/>
    </xf>
    <xf borderId="0" fillId="0" fontId="9" numFmtId="49" xfId="0" applyAlignment="1" applyFont="1" applyNumberFormat="1">
      <alignment horizontal="left" readingOrder="0" shrinkToFit="0" vertical="bottom" wrapText="1"/>
    </xf>
    <xf borderId="0" fillId="0" fontId="9" numFmtId="0" xfId="0" applyAlignment="1" applyFont="1">
      <alignment horizontal="left" readingOrder="0" shrinkToFit="0" vertical="bottom" wrapText="1"/>
    </xf>
    <xf borderId="0" fillId="0" fontId="9" numFmtId="165" xfId="0" applyAlignment="1" applyFont="1" applyNumberFormat="1">
      <alignment horizontal="right" readingOrder="0" shrinkToFit="0" vertical="bottom" wrapText="1"/>
    </xf>
    <xf borderId="0" fillId="2" fontId="10" numFmtId="0" xfId="0" applyAlignment="1" applyFill="1" applyFont="1">
      <alignment readingOrder="0"/>
    </xf>
    <xf borderId="0" fillId="3" fontId="4" numFmtId="0" xfId="0" applyAlignment="1" applyFill="1" applyFont="1">
      <alignment readingOrder="0"/>
    </xf>
    <xf borderId="0" fillId="3" fontId="11" numFmtId="0" xfId="0" applyAlignment="1" applyFill="1" applyFont="1">
      <alignment readingOrder="0"/>
    </xf>
    <xf borderId="0" fillId="0" fontId="5" numFmtId="164" xfId="0" applyAlignment="1" applyFont="1" applyNumberFormat="1">
      <alignment horizontal="right" readingOrder="0" shrinkToFit="0" vertical="bottom" wrapText="1"/>
    </xf>
    <xf borderId="0" fillId="0" fontId="5" numFmtId="49" xfId="0" applyAlignment="1" applyFont="1" applyNumberFormat="1">
      <alignment horizontal="left" readingOrder="0" shrinkToFit="0" wrapText="1"/>
    </xf>
    <xf borderId="0" fillId="0" fontId="5" numFmtId="49" xfId="0" applyAlignment="1" applyFont="1" applyNumberFormat="1">
      <alignment horizontal="center" readingOrder="0" shrinkToFit="0" vertical="bottom" wrapText="1"/>
    </xf>
    <xf borderId="0" fillId="0" fontId="5" numFmtId="49" xfId="0" applyAlignment="1" applyFont="1" applyNumberFormat="1">
      <alignment horizontal="left" readingOrder="0" shrinkToFit="0" vertical="bottom" wrapText="1"/>
    </xf>
    <xf borderId="0" fillId="0" fontId="5" numFmtId="0" xfId="0" applyAlignment="1" applyFont="1">
      <alignment horizontal="left" readingOrder="0" shrinkToFit="0" vertical="bottom" wrapText="1"/>
    </xf>
    <xf borderId="0" fillId="0" fontId="5" numFmtId="165" xfId="0" applyAlignment="1" applyFont="1" applyNumberFormat="1">
      <alignment horizontal="right" readingOrder="0" shrinkToFit="0" vertical="bottom" wrapText="1"/>
    </xf>
    <xf borderId="0" fillId="0" fontId="12" numFmtId="0" xfId="0" applyAlignment="1" applyFont="1">
      <alignment horizontal="center" shrinkToFit="0" wrapText="1"/>
    </xf>
    <xf borderId="0" fillId="0" fontId="5" numFmtId="0" xfId="0" applyAlignment="1" applyFont="1">
      <alignment shrinkToFit="0" wrapText="1"/>
    </xf>
    <xf borderId="0" fillId="0" fontId="5" numFmtId="49" xfId="0" applyAlignment="1" applyFont="1" applyNumberFormat="1">
      <alignment horizontal="left" shrinkToFit="0" wrapText="1"/>
    </xf>
    <xf borderId="0" fillId="0" fontId="5" numFmtId="49" xfId="0" applyAlignment="1" applyFont="1" applyNumberFormat="1">
      <alignment shrinkToFit="0" wrapText="1"/>
    </xf>
    <xf borderId="0" fillId="0" fontId="6" numFmtId="0" xfId="0" applyFont="1"/>
    <xf borderId="0" fillId="0" fontId="6" numFmtId="49" xfId="0" applyAlignment="1" applyFont="1" applyNumberFormat="1">
      <alignment horizontal="left" readingOrder="0"/>
    </xf>
    <xf borderId="0" fillId="2" fontId="13" numFmtId="0" xfId="0" applyAlignment="1" applyFill="1" applyFont="1">
      <alignment readingOrder="0"/>
    </xf>
    <xf borderId="0" fillId="0" fontId="14" numFmtId="0" xfId="0" applyAlignment="1" applyFont="1">
      <alignment horizontal="left" readingOrder="0" shrinkToFit="0" wrapText="1"/>
    </xf>
    <xf borderId="0" fillId="0" fontId="9" numFmtId="0" xfId="0" applyAlignment="1" applyFont="1">
      <alignment horizontal="center" readingOrder="0" shrinkToFit="0" vertical="bottom" wrapText="1"/>
    </xf>
    <xf borderId="0" fillId="0" fontId="5" numFmtId="49" xfId="0" applyAlignment="1" applyFont="1" applyNumberFormat="1">
      <alignment horizontal="left"/>
    </xf>
    <xf borderId="0" fillId="0" fontId="5" numFmtId="49" xfId="0" applyFont="1" applyNumberFormat="1"/>
    <xf borderId="0" fillId="4" fontId="6" numFmtId="0" xfId="0" applyFill="1" applyFont="1"/>
    <xf borderId="0" fillId="0" fontId="6" numFmtId="0" xfId="0" applyAlignment="1" applyFont="1">
      <alignment horizontal="left" readingOrder="0" shrinkToFit="0" wrapText="1"/>
    </xf>
    <xf borderId="0" fillId="0" fontId="5" numFmtId="0" xfId="0" applyAlignment="1" applyFont="1">
      <alignment horizontal="center" readingOrder="0" shrinkToFit="0" vertical="bottom" wrapText="1"/>
    </xf>
    <xf borderId="0" fillId="0" fontId="9" numFmtId="164" xfId="0" applyAlignment="1" applyFont="1" applyNumberFormat="1">
      <alignment horizontal="right" readingOrder="0" shrinkToFit="0" vertical="bottom" wrapText="1"/>
    </xf>
    <xf borderId="0" fillId="0" fontId="14" numFmtId="0" xfId="0" applyAlignment="1" applyFont="1">
      <alignment horizontal="left" readingOrder="0" shrinkToFit="0" wrapText="1"/>
    </xf>
    <xf borderId="0" fillId="0" fontId="9" numFmtId="0" xfId="0" applyAlignment="1" applyFont="1">
      <alignment horizontal="center" readingOrder="0" shrinkToFit="0" vertical="bottom" wrapText="1"/>
    </xf>
    <xf borderId="0" fillId="0" fontId="9" numFmtId="0" xfId="0" applyAlignment="1" applyFont="1">
      <alignment horizontal="left" readingOrder="0" shrinkToFit="0" vertical="bottom" wrapText="1"/>
    </xf>
    <xf borderId="0" fillId="0" fontId="9" numFmtId="49" xfId="0" applyAlignment="1" applyFont="1" applyNumberFormat="1">
      <alignment horizontal="center" readingOrder="0" shrinkToFit="0" vertical="bottom" wrapText="1"/>
    </xf>
    <xf borderId="0" fillId="0" fontId="9" numFmtId="165" xfId="0" applyAlignment="1" applyFont="1" applyNumberFormat="1">
      <alignment horizontal="right" readingOrder="0" shrinkToFit="0" vertical="bottom" wrapText="1"/>
    </xf>
    <xf borderId="0" fillId="0" fontId="6" numFmtId="0" xfId="0" applyAlignment="1" applyFont="1">
      <alignment shrinkToFit="0" wrapText="1"/>
    </xf>
    <xf borderId="0" fillId="0" fontId="6" numFmtId="49" xfId="0" applyAlignment="1" applyFont="1" applyNumberFormat="1">
      <alignment shrinkToFit="0" wrapText="1"/>
    </xf>
    <xf borderId="0" fillId="0" fontId="6" numFmtId="49" xfId="0" applyFont="1" applyNumberFormat="1"/>
    <xf borderId="0" fillId="0" fontId="15" numFmtId="49" xfId="0" applyAlignment="1" applyFont="1" applyNumberFormat="1">
      <alignment vertical="bottom"/>
    </xf>
    <xf borderId="0" fillId="0" fontId="15" numFmtId="0" xfId="0" applyAlignment="1" applyFont="1">
      <alignment vertical="bottom"/>
    </xf>
    <xf borderId="0" fillId="5" fontId="16" numFmtId="0" xfId="0" applyAlignment="1" applyFill="1" applyFont="1">
      <alignment vertical="bottom"/>
    </xf>
    <xf borderId="0" fillId="0" fontId="15" numFmtId="49" xfId="0" applyAlignment="1" applyFont="1" applyNumberFormat="1">
      <alignment vertical="bottom"/>
    </xf>
    <xf borderId="0" fillId="0" fontId="15" numFmtId="0" xfId="0" applyAlignment="1" applyFont="1">
      <alignment vertical="bottom"/>
    </xf>
    <xf borderId="1" fillId="0" fontId="15" numFmtId="0" xfId="0" applyAlignment="1" applyBorder="1" applyFont="1">
      <alignment vertical="bottom"/>
    </xf>
    <xf borderId="0" fillId="0" fontId="16" numFmtId="0" xfId="0" applyAlignment="1" applyFont="1">
      <alignment vertical="bottom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D42E12"/>
          <bgColor rgb="FFD42E12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8">
    <tableStyle count="3" pivot="0" name="Primaria A Coruña-style">
      <tableStyleElement dxfId="1" type="headerRow"/>
      <tableStyleElement dxfId="2" type="firstRowStripe"/>
      <tableStyleElement dxfId="3" type="secondRowStripe"/>
    </tableStyle>
    <tableStyle count="3" pivot="0" name="Primaria Lugo-style">
      <tableStyleElement dxfId="1" type="headerRow"/>
      <tableStyleElement dxfId="2" type="firstRowStripe"/>
      <tableStyleElement dxfId="3" type="secondRowStripe"/>
    </tableStyle>
    <tableStyle count="3" pivot="0" name="Primaria Ourense-style">
      <tableStyleElement dxfId="1" type="headerRow"/>
      <tableStyleElement dxfId="2" type="firstRowStripe"/>
      <tableStyleElement dxfId="3" type="secondRowStripe"/>
    </tableStyle>
    <tableStyle count="3" pivot="0" name="Primaria Pontevedra-style">
      <tableStyleElement dxfId="1" type="headerRow"/>
      <tableStyleElement dxfId="2" type="firstRowStripe"/>
      <tableStyleElement dxfId="3" type="secondRowStripe"/>
    </tableStyle>
    <tableStyle count="3" pivot="0" name="Secundaria e outros A Coruña-style">
      <tableStyleElement dxfId="1" type="headerRow"/>
      <tableStyleElement dxfId="2" type="firstRowStripe"/>
      <tableStyleElement dxfId="3" type="secondRowStripe"/>
    </tableStyle>
    <tableStyle count="3" pivot="0" name="Secundaria e outros Lugo-style">
      <tableStyleElement dxfId="1" type="headerRow"/>
      <tableStyleElement dxfId="2" type="firstRowStripe"/>
      <tableStyleElement dxfId="3" type="secondRowStripe"/>
    </tableStyle>
    <tableStyle count="3" pivot="0" name="Secundaria e outros Ourense-style">
      <tableStyleElement dxfId="1" type="headerRow"/>
      <tableStyleElement dxfId="2" type="firstRowStripe"/>
      <tableStyleElement dxfId="3" type="secondRowStripe"/>
    </tableStyle>
    <tableStyle count="3" pivot="0" name="Secundaria e outros Pontevedra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228600</xdr:colOff>
      <xdr:row>0</xdr:row>
      <xdr:rowOff>57150</xdr:rowOff>
    </xdr:from>
    <xdr:ext cx="1590675" cy="9906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952500</xdr:colOff>
      <xdr:row>1</xdr:row>
      <xdr:rowOff>133350</xdr:rowOff>
    </xdr:from>
    <xdr:ext cx="2762250" cy="17049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295275</xdr:colOff>
      <xdr:row>0</xdr:row>
      <xdr:rowOff>104775</xdr:rowOff>
    </xdr:from>
    <xdr:ext cx="1590675" cy="9906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295275</xdr:colOff>
      <xdr:row>0</xdr:row>
      <xdr:rowOff>104775</xdr:rowOff>
    </xdr:from>
    <xdr:ext cx="1590675" cy="9906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295275</xdr:colOff>
      <xdr:row>0</xdr:row>
      <xdr:rowOff>104775</xdr:rowOff>
    </xdr:from>
    <xdr:ext cx="1590675" cy="9906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295275</xdr:colOff>
      <xdr:row>0</xdr:row>
      <xdr:rowOff>104775</xdr:rowOff>
    </xdr:from>
    <xdr:ext cx="1590675" cy="9906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19050</xdr:colOff>
      <xdr:row>1</xdr:row>
      <xdr:rowOff>161925</xdr:rowOff>
    </xdr:from>
    <xdr:ext cx="2514600" cy="15525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142875</xdr:rowOff>
    </xdr:from>
    <xdr:ext cx="1571625" cy="9715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142875</xdr:rowOff>
    </xdr:from>
    <xdr:ext cx="1571625" cy="9715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142875</xdr:rowOff>
    </xdr:from>
    <xdr:ext cx="1571625" cy="9715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142875</xdr:rowOff>
    </xdr:from>
    <xdr:ext cx="1571625" cy="9715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2:I164" displayName="Table_2" name="Table_2" id="2">
  <tableColumns count="9">
    <tableColumn name="Data cese último destino" id="1"/>
    <tableColumn name="Código corpo" id="2"/>
    <tableColumn name="Corpo" id="3"/>
    <tableColumn name="Código especialidade" id="4"/>
    <tableColumn name="Especialidade" id="5"/>
    <tableColumn name="Código centro" id="6"/>
    <tableColumn name="Centro" id="7"/>
    <tableColumn name="Concello" id="8"/>
    <tableColumn name="Provincia" id="9"/>
  </tableColumns>
  <tableStyleInfo name="Primaria A Coruña-style" showColumnStripes="0" showFirstColumn="1" showLastColumn="1" showRowStripes="1"/>
</table>
</file>

<file path=xl/tables/table2.xml><?xml version="1.0" encoding="utf-8"?>
<table xmlns="http://schemas.openxmlformats.org/spreadsheetml/2006/main" ref="A2:I67" displayName="Table_1" name="Table_1" id="1">
  <tableColumns count="9">
    <tableColumn name="Data cese último destino" id="1"/>
    <tableColumn name="Código corpo" id="2"/>
    <tableColumn name="Corpo" id="3"/>
    <tableColumn name="Código especialidade" id="4"/>
    <tableColumn name="Especialidade" id="5"/>
    <tableColumn name="Código centro" id="6"/>
    <tableColumn name="Centro" id="7"/>
    <tableColumn name="Concello" id="8"/>
    <tableColumn name="Provincia" id="9"/>
  </tableColumns>
  <tableStyleInfo name="Primaria Lugo-style" showColumnStripes="0" showFirstColumn="1" showLastColumn="1" showRowStripes="1"/>
</table>
</file>

<file path=xl/tables/table3.xml><?xml version="1.0" encoding="utf-8"?>
<table xmlns="http://schemas.openxmlformats.org/spreadsheetml/2006/main" ref="A2:I62" displayName="Table_3" name="Table_3" id="3">
  <tableColumns count="9">
    <tableColumn name="Data cese último destino" id="1"/>
    <tableColumn name="Código corpo" id="2"/>
    <tableColumn name="Corpo" id="3"/>
    <tableColumn name="Código especialidade" id="4"/>
    <tableColumn name="Especialidade" id="5"/>
    <tableColumn name="Código centro" id="6"/>
    <tableColumn name="Centro" id="7"/>
    <tableColumn name="Concello" id="8"/>
    <tableColumn name="Provincia" id="9"/>
  </tableColumns>
  <tableStyleInfo name="Primaria Ourense-style" showColumnStripes="0" showFirstColumn="1" showLastColumn="1" showRowStripes="1"/>
</table>
</file>

<file path=xl/tables/table4.xml><?xml version="1.0" encoding="utf-8"?>
<table xmlns="http://schemas.openxmlformats.org/spreadsheetml/2006/main" ref="A2:I62" displayName="Table_4" name="Table_4" id="4">
  <tableColumns count="9">
    <tableColumn name="Data cese último destino" id="1"/>
    <tableColumn name="Código corpo" id="2"/>
    <tableColumn name="Corpo" id="3"/>
    <tableColumn name="Código especialidade" id="4"/>
    <tableColumn name="Especialidade" id="5"/>
    <tableColumn name="Código centro" id="6"/>
    <tableColumn name="Centro" id="7"/>
    <tableColumn name="Concello" id="8"/>
    <tableColumn name="Provincia" id="9"/>
  </tableColumns>
  <tableStyleInfo name="Primaria Pontevedra-style" showColumnStripes="0" showFirstColumn="1" showLastColumn="1" showRowStripes="1"/>
</table>
</file>

<file path=xl/tables/table5.xml><?xml version="1.0" encoding="utf-8"?>
<table xmlns="http://schemas.openxmlformats.org/spreadsheetml/2006/main" ref="A2:I276" displayName="Table_5" name="Table_5" id="5">
  <tableColumns count="9">
    <tableColumn name="Data cese último destino" id="1"/>
    <tableColumn name="Código corpo" id="2"/>
    <tableColumn name="Corpo" id="3"/>
    <tableColumn name="Código especialidade" id="4"/>
    <tableColumn name="Especialidade" id="5"/>
    <tableColumn name="Código centro" id="6"/>
    <tableColumn name="Centro" id="7"/>
    <tableColumn name="Concello" id="8"/>
    <tableColumn name="Provincia" id="9"/>
  </tableColumns>
  <tableStyleInfo name="Secundaria e outros A Coruña-style" showColumnStripes="0" showFirstColumn="1" showLastColumn="1" showRowStripes="1"/>
</table>
</file>

<file path=xl/tables/table6.xml><?xml version="1.0" encoding="utf-8"?>
<table xmlns="http://schemas.openxmlformats.org/spreadsheetml/2006/main" ref="A2:I85" displayName="Table_6" name="Table_6" id="6">
  <tableColumns count="9">
    <tableColumn name="Data cese último destino" id="1"/>
    <tableColumn name="Código corpo" id="2"/>
    <tableColumn name="Corpo" id="3"/>
    <tableColumn name="Código especialidade" id="4"/>
    <tableColumn name="Especialidade" id="5"/>
    <tableColumn name="Código centro" id="6"/>
    <tableColumn name="Centro" id="7"/>
    <tableColumn name="Concello" id="8"/>
    <tableColumn name="Provincia" id="9"/>
  </tableColumns>
  <tableStyleInfo name="Secundaria e outros Lugo-style" showColumnStripes="0" showFirstColumn="1" showLastColumn="1" showRowStripes="1"/>
</table>
</file>

<file path=xl/tables/table7.xml><?xml version="1.0" encoding="utf-8"?>
<table xmlns="http://schemas.openxmlformats.org/spreadsheetml/2006/main" ref="A2:I65" displayName="Table_7" name="Table_7" id="7">
  <tableColumns count="9">
    <tableColumn name="Data cese último destino" id="1"/>
    <tableColumn name="Código corpo" id="2"/>
    <tableColumn name="Corpo" id="3"/>
    <tableColumn name="Código especialidade" id="4"/>
    <tableColumn name="Especialidade" id="5"/>
    <tableColumn name="Código centro" id="6"/>
    <tableColumn name="Centro" id="7"/>
    <tableColumn name="Concello" id="8"/>
    <tableColumn name="Provincia" id="9"/>
  </tableColumns>
  <tableStyleInfo name="Secundaria e outros Ourense-style" showColumnStripes="0" showFirstColumn="1" showLastColumn="1" showRowStripes="1"/>
</table>
</file>

<file path=xl/tables/table8.xml><?xml version="1.0" encoding="utf-8"?>
<table xmlns="http://schemas.openxmlformats.org/spreadsheetml/2006/main" ref="A2:I234" displayName="Table_8" name="Table_8" id="8">
  <tableColumns count="9">
    <tableColumn name="Data cese último destino" id="1"/>
    <tableColumn name="Código corpo" id="2"/>
    <tableColumn name="Corpo" id="3"/>
    <tableColumn name="Código especialidade" id="4"/>
    <tableColumn name="Especialidade" id="5"/>
    <tableColumn name="Código centro" id="6"/>
    <tableColumn name="Centro" id="7"/>
    <tableColumn name="Concello" id="8"/>
    <tableColumn name="Provincia" id="9"/>
  </tableColumns>
  <tableStyleInfo name="Secundaria e outros Pontevedr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ccooensino.gal/wp-content/uploads/2025/10/20251030-Ourense-Xubilacions-Primaria-ata-31.12.2025.pdf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2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3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4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ccooensino.gal/wp-content/uploads/2025/10/20251030-Ourense-Xubilacions-Secundaria-ata-31.12.2025.pdf" TargetMode="External"/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3" Type="http://schemas.openxmlformats.org/officeDocument/2006/relationships/table" Target="../tables/table5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Relationship Id="rId3" Type="http://schemas.openxmlformats.org/officeDocument/2006/relationships/table" Target="../tables/table6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3" Type="http://schemas.openxmlformats.org/officeDocument/2006/relationships/table" Target="../tables/table7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Relationship Id="rId3" Type="http://schemas.openxmlformats.org/officeDocument/2006/relationships/table" Target="../tables/table8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5.75"/>
    <col customWidth="1" min="2" max="2" width="8.63"/>
    <col customWidth="1" min="3" max="3" width="8.0"/>
    <col customWidth="1" min="4" max="4" width="15.88"/>
    <col customWidth="1" min="5" max="5" width="25.5"/>
    <col customWidth="1" min="6" max="6" width="12.25"/>
    <col customWidth="1" min="7" max="7" width="32.38"/>
    <col customWidth="1" min="8" max="8" width="17.75"/>
  </cols>
  <sheetData>
    <row r="1" ht="87.75" customHeight="1">
      <c r="A1" s="1"/>
      <c r="D1" s="3" t="s">
        <v>1</v>
      </c>
    </row>
    <row r="2">
      <c r="A2" s="2" t="s">
        <v>0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2" t="s">
        <v>7</v>
      </c>
      <c r="H2" s="2" t="s">
        <v>8</v>
      </c>
      <c r="I2" s="2" t="s">
        <v>9</v>
      </c>
    </row>
    <row r="3">
      <c r="A3" s="6">
        <v>46265.0</v>
      </c>
      <c r="B3" s="7" t="str">
        <f t="shared" ref="B3:B127" si="1">LEFT(D3, 3)</f>
        <v>597</v>
      </c>
      <c r="C3" s="7" t="str">
        <f t="shared" ref="C3:C127" si="2">SWITCH(B3, "510", "INS", "590", "PES", "511", "CES", "512", "CEOI","592", "PEOI", "593", "CMAAEE", "594", "PMAAEE", "513", "CAAPPD", "595", "PAAPPD", "596", "MAAPPD","598", "PESSFP","597", "Mestres","591","PTFP","701", "Relixión")</f>
        <v>Mestres</v>
      </c>
      <c r="D3" s="11">
        <v>597031.0</v>
      </c>
      <c r="E3" s="12" t="s">
        <v>10</v>
      </c>
      <c r="F3" s="9" t="s">
        <v>11</v>
      </c>
      <c r="G3" s="12" t="s">
        <v>12</v>
      </c>
      <c r="H3" s="12" t="s">
        <v>13</v>
      </c>
      <c r="I3" s="12" t="s">
        <v>14</v>
      </c>
    </row>
    <row r="4">
      <c r="A4" s="6">
        <v>46081.0</v>
      </c>
      <c r="B4" s="7" t="str">
        <f t="shared" si="1"/>
        <v>590</v>
      </c>
      <c r="C4" s="7" t="str">
        <f t="shared" si="2"/>
        <v>PES</v>
      </c>
      <c r="D4" s="11">
        <v>590006.0</v>
      </c>
      <c r="E4" s="12" t="s">
        <v>15</v>
      </c>
      <c r="F4" s="9" t="s">
        <v>16</v>
      </c>
      <c r="G4" s="12" t="s">
        <v>17</v>
      </c>
      <c r="H4" s="12" t="s">
        <v>18</v>
      </c>
      <c r="I4" s="12" t="s">
        <v>14</v>
      </c>
    </row>
    <row r="5">
      <c r="A5" s="6">
        <v>46265.0</v>
      </c>
      <c r="B5" s="7" t="str">
        <f t="shared" si="1"/>
        <v>597</v>
      </c>
      <c r="C5" s="7" t="str">
        <f t="shared" si="2"/>
        <v>Mestres</v>
      </c>
      <c r="D5" s="11">
        <v>597025.0</v>
      </c>
      <c r="E5" s="12" t="s">
        <v>19</v>
      </c>
      <c r="F5" s="9" t="s">
        <v>20</v>
      </c>
      <c r="G5" s="12" t="s">
        <v>21</v>
      </c>
      <c r="H5" s="12" t="s">
        <v>22</v>
      </c>
      <c r="I5" s="12" t="s">
        <v>14</v>
      </c>
    </row>
    <row r="6">
      <c r="A6" s="6">
        <v>46265.0</v>
      </c>
      <c r="B6" s="7" t="str">
        <f t="shared" si="1"/>
        <v>597</v>
      </c>
      <c r="C6" s="7" t="str">
        <f t="shared" si="2"/>
        <v>Mestres</v>
      </c>
      <c r="D6" s="11">
        <v>597031.0</v>
      </c>
      <c r="E6" s="12" t="s">
        <v>10</v>
      </c>
      <c r="F6" s="9" t="s">
        <v>23</v>
      </c>
      <c r="G6" s="12" t="s">
        <v>24</v>
      </c>
      <c r="H6" s="12" t="s">
        <v>25</v>
      </c>
      <c r="I6" s="12" t="s">
        <v>14</v>
      </c>
    </row>
    <row r="7">
      <c r="A7" s="6">
        <v>46265.0</v>
      </c>
      <c r="B7" s="7" t="str">
        <f t="shared" si="1"/>
        <v>511</v>
      </c>
      <c r="C7" s="7" t="str">
        <f t="shared" si="2"/>
        <v>CES</v>
      </c>
      <c r="D7" s="11">
        <v>511053.0</v>
      </c>
      <c r="E7" s="12" t="s">
        <v>28</v>
      </c>
      <c r="F7" s="9" t="s">
        <v>29</v>
      </c>
      <c r="G7" s="12" t="s">
        <v>30</v>
      </c>
      <c r="H7" s="12" t="s">
        <v>25</v>
      </c>
      <c r="I7" s="12" t="s">
        <v>14</v>
      </c>
    </row>
    <row r="8">
      <c r="A8" s="6">
        <v>46265.0</v>
      </c>
      <c r="B8" s="7" t="str">
        <f t="shared" si="1"/>
        <v>590</v>
      </c>
      <c r="C8" s="7" t="str">
        <f t="shared" si="2"/>
        <v>PES</v>
      </c>
      <c r="D8" s="11">
        <v>590006.0</v>
      </c>
      <c r="E8" s="12" t="s">
        <v>15</v>
      </c>
      <c r="F8" s="9" t="s">
        <v>29</v>
      </c>
      <c r="G8" s="12" t="s">
        <v>30</v>
      </c>
      <c r="H8" s="12" t="s">
        <v>25</v>
      </c>
      <c r="I8" s="12" t="s">
        <v>14</v>
      </c>
    </row>
    <row r="9">
      <c r="A9" s="6">
        <v>46265.0</v>
      </c>
      <c r="B9" s="7" t="str">
        <f t="shared" si="1"/>
        <v>590</v>
      </c>
      <c r="C9" s="7" t="str">
        <f t="shared" si="2"/>
        <v>PES</v>
      </c>
      <c r="D9" s="11">
        <v>590009.0</v>
      </c>
      <c r="E9" s="12" t="s">
        <v>31</v>
      </c>
      <c r="F9" s="9" t="s">
        <v>32</v>
      </c>
      <c r="G9" s="12" t="s">
        <v>33</v>
      </c>
      <c r="H9" s="12" t="s">
        <v>34</v>
      </c>
      <c r="I9" s="12" t="s">
        <v>14</v>
      </c>
    </row>
    <row r="10">
      <c r="A10" s="6"/>
      <c r="B10" s="7" t="str">
        <f t="shared" si="1"/>
        <v>597</v>
      </c>
      <c r="C10" s="7" t="str">
        <f t="shared" si="2"/>
        <v>Mestres</v>
      </c>
      <c r="D10" s="11">
        <v>597038.0</v>
      </c>
      <c r="E10" s="12" t="s">
        <v>35</v>
      </c>
      <c r="F10" s="9" t="s">
        <v>36</v>
      </c>
      <c r="G10" s="12" t="s">
        <v>37</v>
      </c>
      <c r="H10" s="12" t="s">
        <v>38</v>
      </c>
      <c r="I10" s="12" t="s">
        <v>14</v>
      </c>
    </row>
    <row r="11">
      <c r="A11" s="6">
        <v>46265.0</v>
      </c>
      <c r="B11" s="7" t="str">
        <f t="shared" si="1"/>
        <v>597</v>
      </c>
      <c r="C11" s="7" t="str">
        <f t="shared" si="2"/>
        <v>Mestres</v>
      </c>
      <c r="D11" s="11">
        <v>597060.0</v>
      </c>
      <c r="E11" s="12" t="s">
        <v>39</v>
      </c>
      <c r="F11" s="9" t="s">
        <v>36</v>
      </c>
      <c r="G11" s="12" t="s">
        <v>37</v>
      </c>
      <c r="H11" s="12" t="s">
        <v>38</v>
      </c>
      <c r="I11" s="12" t="s">
        <v>14</v>
      </c>
    </row>
    <row r="12">
      <c r="A12" s="6">
        <v>46265.0</v>
      </c>
      <c r="B12" s="7" t="str">
        <f t="shared" si="1"/>
        <v>590</v>
      </c>
      <c r="C12" s="7" t="str">
        <f t="shared" si="2"/>
        <v>PES</v>
      </c>
      <c r="D12" s="11">
        <v>590011.0</v>
      </c>
      <c r="E12" s="12" t="s">
        <v>40</v>
      </c>
      <c r="F12" s="9" t="s">
        <v>41</v>
      </c>
      <c r="G12" s="12" t="s">
        <v>42</v>
      </c>
      <c r="H12" s="12" t="s">
        <v>43</v>
      </c>
      <c r="I12" s="12" t="s">
        <v>14</v>
      </c>
    </row>
    <row r="13">
      <c r="A13" s="6">
        <v>46265.0</v>
      </c>
      <c r="B13" s="7" t="str">
        <f t="shared" si="1"/>
        <v>590</v>
      </c>
      <c r="C13" s="7" t="str">
        <f t="shared" si="2"/>
        <v>PES</v>
      </c>
      <c r="D13" s="11">
        <v>590053.0</v>
      </c>
      <c r="E13" s="12" t="s">
        <v>28</v>
      </c>
      <c r="F13" s="9" t="s">
        <v>41</v>
      </c>
      <c r="G13" s="12" t="s">
        <v>42</v>
      </c>
      <c r="H13" s="12" t="s">
        <v>43</v>
      </c>
      <c r="I13" s="12" t="s">
        <v>14</v>
      </c>
    </row>
    <row r="14">
      <c r="A14" s="6">
        <v>46265.0</v>
      </c>
      <c r="B14" s="7" t="str">
        <f t="shared" si="1"/>
        <v>597</v>
      </c>
      <c r="C14" s="7" t="str">
        <f t="shared" si="2"/>
        <v>Mestres</v>
      </c>
      <c r="D14" s="11">
        <v>597033.0</v>
      </c>
      <c r="E14" s="12" t="s">
        <v>44</v>
      </c>
      <c r="F14" s="9" t="s">
        <v>45</v>
      </c>
      <c r="G14" s="12" t="s">
        <v>46</v>
      </c>
      <c r="H14" s="12" t="s">
        <v>47</v>
      </c>
      <c r="I14" s="12" t="s">
        <v>14</v>
      </c>
    </row>
    <row r="15">
      <c r="A15" s="6">
        <v>46265.0</v>
      </c>
      <c r="B15" s="7" t="str">
        <f t="shared" si="1"/>
        <v>597</v>
      </c>
      <c r="C15" s="7" t="str">
        <f t="shared" si="2"/>
        <v>Mestres</v>
      </c>
      <c r="D15" s="11">
        <v>597038.0</v>
      </c>
      <c r="E15" s="12" t="s">
        <v>35</v>
      </c>
      <c r="F15" s="9" t="s">
        <v>45</v>
      </c>
      <c r="G15" s="12" t="s">
        <v>46</v>
      </c>
      <c r="H15" s="12" t="s">
        <v>47</v>
      </c>
      <c r="I15" s="12" t="s">
        <v>14</v>
      </c>
    </row>
    <row r="16">
      <c r="A16" s="6">
        <v>46265.0</v>
      </c>
      <c r="B16" s="7" t="str">
        <f t="shared" si="1"/>
        <v>597</v>
      </c>
      <c r="C16" s="7" t="str">
        <f t="shared" si="2"/>
        <v>Mestres</v>
      </c>
      <c r="D16" s="11">
        <v>597036.0</v>
      </c>
      <c r="E16" s="12" t="s">
        <v>48</v>
      </c>
      <c r="F16" s="9" t="s">
        <v>49</v>
      </c>
      <c r="G16" s="12" t="s">
        <v>50</v>
      </c>
      <c r="H16" s="12" t="s">
        <v>47</v>
      </c>
      <c r="I16" s="12" t="s">
        <v>14</v>
      </c>
    </row>
    <row r="17">
      <c r="A17" s="6">
        <v>46387.0</v>
      </c>
      <c r="B17" s="7" t="str">
        <f t="shared" si="1"/>
        <v>597</v>
      </c>
      <c r="C17" s="7" t="str">
        <f t="shared" si="2"/>
        <v>Mestres</v>
      </c>
      <c r="D17" s="11">
        <v>597034.0</v>
      </c>
      <c r="E17" s="12" t="s">
        <v>51</v>
      </c>
      <c r="F17" s="9" t="s">
        <v>52</v>
      </c>
      <c r="G17" s="12" t="s">
        <v>53</v>
      </c>
      <c r="H17" s="12" t="s">
        <v>54</v>
      </c>
      <c r="I17" s="12" t="s">
        <v>14</v>
      </c>
    </row>
    <row r="18">
      <c r="A18" s="6">
        <v>46265.0</v>
      </c>
      <c r="B18" s="7" t="str">
        <f t="shared" si="1"/>
        <v>590</v>
      </c>
      <c r="C18" s="7" t="str">
        <f t="shared" si="2"/>
        <v>PES</v>
      </c>
      <c r="D18" s="11">
        <v>590011.0</v>
      </c>
      <c r="E18" s="12" t="s">
        <v>40</v>
      </c>
      <c r="F18" s="9" t="s">
        <v>55</v>
      </c>
      <c r="G18" s="12" t="s">
        <v>56</v>
      </c>
      <c r="H18" s="12" t="s">
        <v>57</v>
      </c>
      <c r="I18" s="12" t="s">
        <v>14</v>
      </c>
    </row>
    <row r="19">
      <c r="A19" s="6">
        <v>46112.0</v>
      </c>
      <c r="B19" s="7" t="str">
        <f t="shared" si="1"/>
        <v>597</v>
      </c>
      <c r="C19" s="7" t="str">
        <f t="shared" si="2"/>
        <v>Mestres</v>
      </c>
      <c r="D19" s="11">
        <v>597033.0</v>
      </c>
      <c r="E19" s="12" t="s">
        <v>58</v>
      </c>
      <c r="F19" s="9" t="s">
        <v>59</v>
      </c>
      <c r="G19" s="12" t="s">
        <v>60</v>
      </c>
      <c r="H19" s="12" t="s">
        <v>61</v>
      </c>
      <c r="I19" s="12" t="s">
        <v>14</v>
      </c>
    </row>
    <row r="20">
      <c r="A20" s="6">
        <v>46387.0</v>
      </c>
      <c r="B20" s="7" t="str">
        <f t="shared" si="1"/>
        <v>597</v>
      </c>
      <c r="C20" s="7" t="str">
        <f t="shared" si="2"/>
        <v>Mestres</v>
      </c>
      <c r="D20" s="11">
        <v>597038.0</v>
      </c>
      <c r="E20" s="12" t="s">
        <v>35</v>
      </c>
      <c r="F20" s="9" t="s">
        <v>62</v>
      </c>
      <c r="G20" s="12" t="s">
        <v>63</v>
      </c>
      <c r="H20" s="12" t="s">
        <v>61</v>
      </c>
      <c r="I20" s="12" t="s">
        <v>14</v>
      </c>
    </row>
    <row r="21">
      <c r="A21" s="6">
        <v>46265.0</v>
      </c>
      <c r="B21" s="7" t="str">
        <f t="shared" si="1"/>
        <v>511</v>
      </c>
      <c r="C21" s="7" t="str">
        <f t="shared" si="2"/>
        <v>CES</v>
      </c>
      <c r="D21" s="11">
        <v>511005.0</v>
      </c>
      <c r="E21" s="12" t="s">
        <v>64</v>
      </c>
      <c r="F21" s="9" t="s">
        <v>65</v>
      </c>
      <c r="G21" s="12" t="s">
        <v>66</v>
      </c>
      <c r="H21" s="12" t="s">
        <v>61</v>
      </c>
      <c r="I21" s="12" t="s">
        <v>14</v>
      </c>
    </row>
    <row r="22">
      <c r="A22" s="6">
        <v>46283.0</v>
      </c>
      <c r="B22" s="7" t="str">
        <f t="shared" si="1"/>
        <v>590</v>
      </c>
      <c r="C22" s="7" t="str">
        <f t="shared" si="2"/>
        <v>PES</v>
      </c>
      <c r="D22" s="11">
        <v>590053.0</v>
      </c>
      <c r="E22" s="12" t="s">
        <v>28</v>
      </c>
      <c r="F22" s="9" t="s">
        <v>65</v>
      </c>
      <c r="G22" s="12" t="s">
        <v>66</v>
      </c>
      <c r="H22" s="12" t="s">
        <v>61</v>
      </c>
      <c r="I22" s="12" t="s">
        <v>14</v>
      </c>
    </row>
    <row r="23">
      <c r="A23" s="6">
        <v>46310.0</v>
      </c>
      <c r="B23" s="7" t="str">
        <f t="shared" si="1"/>
        <v>590</v>
      </c>
      <c r="C23" s="7" t="str">
        <f t="shared" si="2"/>
        <v>PES</v>
      </c>
      <c r="D23" s="11">
        <v>590110.0</v>
      </c>
      <c r="E23" s="12" t="s">
        <v>67</v>
      </c>
      <c r="F23" s="9" t="s">
        <v>65</v>
      </c>
      <c r="G23" s="12" t="s">
        <v>66</v>
      </c>
      <c r="H23" s="12" t="s">
        <v>61</v>
      </c>
      <c r="I23" s="12" t="s">
        <v>14</v>
      </c>
    </row>
    <row r="24">
      <c r="A24" s="6"/>
      <c r="B24" s="7" t="str">
        <f t="shared" si="1"/>
        <v>590</v>
      </c>
      <c r="C24" s="7" t="str">
        <f t="shared" si="2"/>
        <v>PES</v>
      </c>
      <c r="D24" s="11">
        <v>590016.0</v>
      </c>
      <c r="E24" s="12" t="s">
        <v>69</v>
      </c>
      <c r="F24" s="9" t="s">
        <v>70</v>
      </c>
      <c r="G24" s="12" t="s">
        <v>71</v>
      </c>
      <c r="H24" s="12" t="s">
        <v>72</v>
      </c>
      <c r="I24" s="12" t="s">
        <v>14</v>
      </c>
    </row>
    <row r="25">
      <c r="A25" s="6">
        <v>46289.0</v>
      </c>
      <c r="B25" s="7" t="str">
        <f t="shared" si="1"/>
        <v>590</v>
      </c>
      <c r="C25" s="7" t="str">
        <f t="shared" si="2"/>
        <v>PES</v>
      </c>
      <c r="D25" s="11">
        <v>590053.0</v>
      </c>
      <c r="E25" s="12" t="s">
        <v>28</v>
      </c>
      <c r="F25" s="9" t="s">
        <v>70</v>
      </c>
      <c r="G25" s="12" t="s">
        <v>71</v>
      </c>
      <c r="H25" s="12" t="s">
        <v>72</v>
      </c>
      <c r="I25" s="12" t="s">
        <v>14</v>
      </c>
    </row>
    <row r="26">
      <c r="A26" s="6"/>
      <c r="B26" s="7" t="str">
        <f t="shared" si="1"/>
        <v>511</v>
      </c>
      <c r="C26" s="7" t="str">
        <f t="shared" si="2"/>
        <v>CES</v>
      </c>
      <c r="D26" s="11">
        <v>511053.0</v>
      </c>
      <c r="E26" s="12" t="s">
        <v>28</v>
      </c>
      <c r="F26" s="9" t="s">
        <v>73</v>
      </c>
      <c r="G26" s="12" t="s">
        <v>74</v>
      </c>
      <c r="H26" s="12" t="s">
        <v>75</v>
      </c>
      <c r="I26" s="12" t="s">
        <v>14</v>
      </c>
    </row>
    <row r="27">
      <c r="A27" s="6">
        <v>46265.0</v>
      </c>
      <c r="B27" s="7" t="str">
        <f t="shared" si="1"/>
        <v>590</v>
      </c>
      <c r="C27" s="7" t="str">
        <f t="shared" si="2"/>
        <v>PES</v>
      </c>
      <c r="D27" s="11">
        <v>590004.0</v>
      </c>
      <c r="E27" s="12" t="s">
        <v>77</v>
      </c>
      <c r="F27" s="9" t="s">
        <v>73</v>
      </c>
      <c r="G27" s="12" t="s">
        <v>74</v>
      </c>
      <c r="H27" s="12" t="s">
        <v>75</v>
      </c>
      <c r="I27" s="12" t="s">
        <v>14</v>
      </c>
    </row>
    <row r="28">
      <c r="A28" s="6">
        <v>46265.0</v>
      </c>
      <c r="B28" s="7" t="str">
        <f t="shared" si="1"/>
        <v>597</v>
      </c>
      <c r="C28" s="7" t="str">
        <f t="shared" si="2"/>
        <v>Mestres</v>
      </c>
      <c r="D28" s="11">
        <v>597034.0</v>
      </c>
      <c r="E28" s="12" t="s">
        <v>51</v>
      </c>
      <c r="F28" s="9" t="s">
        <v>73</v>
      </c>
      <c r="G28" s="12" t="s">
        <v>74</v>
      </c>
      <c r="H28" s="12" t="s">
        <v>75</v>
      </c>
      <c r="I28" s="12" t="s">
        <v>14</v>
      </c>
    </row>
    <row r="29">
      <c r="A29" s="6">
        <v>46265.0</v>
      </c>
      <c r="B29" s="7" t="str">
        <f t="shared" si="1"/>
        <v>590</v>
      </c>
      <c r="C29" s="7" t="str">
        <f t="shared" si="2"/>
        <v>PES</v>
      </c>
      <c r="D29" s="11">
        <v>590053.0</v>
      </c>
      <c r="E29" s="12" t="s">
        <v>28</v>
      </c>
      <c r="F29" s="9" t="s">
        <v>78</v>
      </c>
      <c r="G29" s="12" t="s">
        <v>79</v>
      </c>
      <c r="H29" s="12" t="s">
        <v>80</v>
      </c>
      <c r="I29" s="12" t="s">
        <v>14</v>
      </c>
    </row>
    <row r="30">
      <c r="A30" s="6">
        <v>46387.0</v>
      </c>
      <c r="B30" s="7" t="str">
        <f t="shared" si="1"/>
        <v>597</v>
      </c>
      <c r="C30" s="7" t="str">
        <f t="shared" si="2"/>
        <v>Mestres</v>
      </c>
      <c r="D30" s="11">
        <v>597034.0</v>
      </c>
      <c r="E30" s="12" t="s">
        <v>81</v>
      </c>
      <c r="F30" s="9" t="s">
        <v>82</v>
      </c>
      <c r="G30" s="12" t="s">
        <v>83</v>
      </c>
      <c r="H30" s="12" t="s">
        <v>14</v>
      </c>
      <c r="I30" s="12" t="s">
        <v>14</v>
      </c>
    </row>
    <row r="31">
      <c r="A31" s="6">
        <v>46265.0</v>
      </c>
      <c r="B31" s="7" t="str">
        <f t="shared" si="1"/>
        <v>597</v>
      </c>
      <c r="C31" s="7" t="str">
        <f t="shared" si="2"/>
        <v>Mestres</v>
      </c>
      <c r="D31" s="11">
        <v>597034.0</v>
      </c>
      <c r="E31" s="12" t="s">
        <v>51</v>
      </c>
      <c r="F31" s="9" t="s">
        <v>84</v>
      </c>
      <c r="G31" s="12" t="s">
        <v>85</v>
      </c>
      <c r="H31" s="12" t="s">
        <v>14</v>
      </c>
      <c r="I31" s="12" t="s">
        <v>14</v>
      </c>
    </row>
    <row r="32">
      <c r="A32" s="6">
        <v>46265.0</v>
      </c>
      <c r="B32" s="7" t="str">
        <f t="shared" si="1"/>
        <v>597</v>
      </c>
      <c r="C32" s="7" t="str">
        <f t="shared" si="2"/>
        <v>Mestres</v>
      </c>
      <c r="D32" s="11">
        <v>597031.0</v>
      </c>
      <c r="E32" s="12" t="s">
        <v>10</v>
      </c>
      <c r="F32" s="9" t="s">
        <v>86</v>
      </c>
      <c r="G32" s="12" t="s">
        <v>87</v>
      </c>
      <c r="H32" s="12" t="s">
        <v>14</v>
      </c>
      <c r="I32" s="12" t="s">
        <v>14</v>
      </c>
    </row>
    <row r="33">
      <c r="A33" s="6">
        <v>46265.0</v>
      </c>
      <c r="B33" s="7" t="str">
        <f t="shared" si="1"/>
        <v>597</v>
      </c>
      <c r="C33" s="7" t="str">
        <f t="shared" si="2"/>
        <v>Mestres</v>
      </c>
      <c r="D33" s="11">
        <v>597038.0</v>
      </c>
      <c r="E33" s="12" t="s">
        <v>35</v>
      </c>
      <c r="F33" s="9" t="s">
        <v>86</v>
      </c>
      <c r="G33" s="12" t="s">
        <v>87</v>
      </c>
      <c r="H33" s="12" t="s">
        <v>14</v>
      </c>
      <c r="I33" s="12" t="s">
        <v>14</v>
      </c>
    </row>
    <row r="34">
      <c r="A34" s="6">
        <v>46053.0</v>
      </c>
      <c r="B34" s="7" t="str">
        <f t="shared" si="1"/>
        <v>597</v>
      </c>
      <c r="C34" s="7" t="str">
        <f t="shared" si="2"/>
        <v>Mestres</v>
      </c>
      <c r="D34" s="11">
        <v>597032.0</v>
      </c>
      <c r="E34" s="12" t="s">
        <v>89</v>
      </c>
      <c r="F34" s="9" t="s">
        <v>90</v>
      </c>
      <c r="G34" s="12" t="s">
        <v>91</v>
      </c>
      <c r="H34" s="12" t="s">
        <v>14</v>
      </c>
      <c r="I34" s="12" t="s">
        <v>14</v>
      </c>
    </row>
    <row r="35">
      <c r="A35" s="6">
        <v>46387.0</v>
      </c>
      <c r="B35" s="7" t="str">
        <f t="shared" si="1"/>
        <v>597</v>
      </c>
      <c r="C35" s="7" t="str">
        <f t="shared" si="2"/>
        <v>Mestres</v>
      </c>
      <c r="D35" s="11">
        <v>597039.0</v>
      </c>
      <c r="E35" s="12" t="s">
        <v>92</v>
      </c>
      <c r="F35" s="9" t="s">
        <v>90</v>
      </c>
      <c r="G35" s="12" t="s">
        <v>91</v>
      </c>
      <c r="H35" s="12" t="s">
        <v>14</v>
      </c>
      <c r="I35" s="12" t="s">
        <v>14</v>
      </c>
    </row>
    <row r="36">
      <c r="A36" s="6">
        <v>46321.0</v>
      </c>
      <c r="B36" s="7" t="str">
        <f t="shared" si="1"/>
        <v>597</v>
      </c>
      <c r="C36" s="7" t="str">
        <f t="shared" si="2"/>
        <v>Mestres</v>
      </c>
      <c r="D36" s="11">
        <v>597032.0</v>
      </c>
      <c r="E36" s="12" t="s">
        <v>93</v>
      </c>
      <c r="F36" s="9" t="s">
        <v>94</v>
      </c>
      <c r="G36" s="12" t="s">
        <v>95</v>
      </c>
      <c r="H36" s="12" t="s">
        <v>14</v>
      </c>
      <c r="I36" s="12" t="s">
        <v>14</v>
      </c>
    </row>
    <row r="37">
      <c r="A37" s="6">
        <v>46265.0</v>
      </c>
      <c r="B37" s="7" t="str">
        <f t="shared" si="1"/>
        <v>597</v>
      </c>
      <c r="C37" s="7" t="str">
        <f t="shared" si="2"/>
        <v>Mestres</v>
      </c>
      <c r="D37" s="11">
        <v>597038.0</v>
      </c>
      <c r="E37" s="12" t="s">
        <v>35</v>
      </c>
      <c r="F37" s="9" t="s">
        <v>94</v>
      </c>
      <c r="G37" s="12" t="s">
        <v>95</v>
      </c>
      <c r="H37" s="12" t="s">
        <v>14</v>
      </c>
      <c r="I37" s="12" t="s">
        <v>14</v>
      </c>
    </row>
    <row r="38">
      <c r="A38" s="6">
        <v>46112.0</v>
      </c>
      <c r="B38" s="7" t="str">
        <f t="shared" si="1"/>
        <v>597</v>
      </c>
      <c r="C38" s="7" t="str">
        <f t="shared" si="2"/>
        <v>Mestres</v>
      </c>
      <c r="D38" s="11">
        <v>597038.0</v>
      </c>
      <c r="E38" s="12" t="s">
        <v>35</v>
      </c>
      <c r="F38" s="9" t="s">
        <v>96</v>
      </c>
      <c r="G38" s="12" t="s">
        <v>97</v>
      </c>
      <c r="H38" s="12" t="s">
        <v>14</v>
      </c>
      <c r="I38" s="12" t="s">
        <v>14</v>
      </c>
    </row>
    <row r="39">
      <c r="A39" s="6">
        <v>46265.0</v>
      </c>
      <c r="B39" s="7" t="str">
        <f t="shared" si="1"/>
        <v>597</v>
      </c>
      <c r="C39" s="7" t="str">
        <f t="shared" si="2"/>
        <v>Mestres</v>
      </c>
      <c r="D39" s="11">
        <v>597036.0</v>
      </c>
      <c r="E39" s="12" t="s">
        <v>48</v>
      </c>
      <c r="F39" s="9" t="s">
        <v>98</v>
      </c>
      <c r="G39" s="12" t="s">
        <v>99</v>
      </c>
      <c r="H39" s="12" t="s">
        <v>14</v>
      </c>
      <c r="I39" s="12" t="s">
        <v>14</v>
      </c>
    </row>
    <row r="40">
      <c r="A40" s="6">
        <v>46387.0</v>
      </c>
      <c r="B40" s="7" t="str">
        <f t="shared" si="1"/>
        <v>597</v>
      </c>
      <c r="C40" s="7" t="str">
        <f t="shared" si="2"/>
        <v>Mestres</v>
      </c>
      <c r="D40" s="11">
        <v>597038.0</v>
      </c>
      <c r="E40" s="12" t="s">
        <v>100</v>
      </c>
      <c r="F40" s="9" t="s">
        <v>98</v>
      </c>
      <c r="G40" s="12" t="s">
        <v>99</v>
      </c>
      <c r="H40" s="12" t="s">
        <v>14</v>
      </c>
      <c r="I40" s="12" t="s">
        <v>14</v>
      </c>
    </row>
    <row r="41">
      <c r="A41" s="6">
        <v>46265.0</v>
      </c>
      <c r="B41" s="7" t="str">
        <f t="shared" si="1"/>
        <v>597</v>
      </c>
      <c r="C41" s="7" t="str">
        <f t="shared" si="2"/>
        <v>Mestres</v>
      </c>
      <c r="D41" s="11">
        <v>597038.0</v>
      </c>
      <c r="E41" s="12" t="s">
        <v>35</v>
      </c>
      <c r="F41" s="9" t="s">
        <v>101</v>
      </c>
      <c r="G41" s="12" t="s">
        <v>102</v>
      </c>
      <c r="H41" s="12" t="s">
        <v>14</v>
      </c>
      <c r="I41" s="12" t="s">
        <v>14</v>
      </c>
    </row>
    <row r="42">
      <c r="A42" s="6">
        <v>46265.0</v>
      </c>
      <c r="B42" s="7" t="str">
        <f t="shared" si="1"/>
        <v>591</v>
      </c>
      <c r="C42" s="7" t="str">
        <f t="shared" si="2"/>
        <v>PTFP</v>
      </c>
      <c r="D42" s="11">
        <v>591219.0</v>
      </c>
      <c r="E42" s="12" t="s">
        <v>103</v>
      </c>
      <c r="F42" s="9" t="s">
        <v>104</v>
      </c>
      <c r="G42" s="12" t="s">
        <v>105</v>
      </c>
      <c r="H42" s="12" t="s">
        <v>14</v>
      </c>
      <c r="I42" s="12" t="s">
        <v>14</v>
      </c>
    </row>
    <row r="43">
      <c r="A43" s="6">
        <v>46025.0</v>
      </c>
      <c r="B43" s="7" t="str">
        <f t="shared" si="1"/>
        <v>591</v>
      </c>
      <c r="C43" s="7" t="str">
        <f t="shared" si="2"/>
        <v>PTFP</v>
      </c>
      <c r="D43" s="11">
        <v>591209.0</v>
      </c>
      <c r="E43" s="12" t="s">
        <v>106</v>
      </c>
      <c r="F43" s="9" t="s">
        <v>107</v>
      </c>
      <c r="G43" s="12" t="s">
        <v>108</v>
      </c>
      <c r="H43" s="12" t="s">
        <v>14</v>
      </c>
      <c r="I43" s="12" t="s">
        <v>14</v>
      </c>
    </row>
    <row r="44">
      <c r="A44" s="6">
        <v>46030.0</v>
      </c>
      <c r="B44" s="7" t="str">
        <f t="shared" si="1"/>
        <v>591</v>
      </c>
      <c r="C44" s="7" t="str">
        <f t="shared" si="2"/>
        <v>PTFP</v>
      </c>
      <c r="D44" s="11">
        <v>591209.0</v>
      </c>
      <c r="E44" s="12" t="s">
        <v>106</v>
      </c>
      <c r="F44" s="9" t="s">
        <v>107</v>
      </c>
      <c r="G44" s="12" t="s">
        <v>108</v>
      </c>
      <c r="H44" s="12" t="s">
        <v>14</v>
      </c>
      <c r="I44" s="12" t="s">
        <v>14</v>
      </c>
    </row>
    <row r="45">
      <c r="A45" s="6"/>
      <c r="B45" s="7" t="str">
        <f t="shared" si="1"/>
        <v>511</v>
      </c>
      <c r="C45" s="7" t="str">
        <f t="shared" si="2"/>
        <v>CES</v>
      </c>
      <c r="D45" s="11">
        <v>511011.0</v>
      </c>
      <c r="E45" s="12" t="s">
        <v>40</v>
      </c>
      <c r="F45" s="9" t="s">
        <v>109</v>
      </c>
      <c r="G45" s="12" t="s">
        <v>110</v>
      </c>
      <c r="H45" s="12" t="s">
        <v>14</v>
      </c>
      <c r="I45" s="12" t="s">
        <v>14</v>
      </c>
    </row>
    <row r="46">
      <c r="A46" s="6">
        <v>46387.0</v>
      </c>
      <c r="B46" s="7" t="str">
        <f t="shared" si="1"/>
        <v>590</v>
      </c>
      <c r="C46" s="7" t="str">
        <f t="shared" si="2"/>
        <v>PES</v>
      </c>
      <c r="D46" s="11">
        <v>590004.0</v>
      </c>
      <c r="E46" s="12" t="s">
        <v>77</v>
      </c>
      <c r="F46" s="9" t="s">
        <v>109</v>
      </c>
      <c r="G46" s="12" t="s">
        <v>110</v>
      </c>
      <c r="H46" s="12" t="s">
        <v>14</v>
      </c>
      <c r="I46" s="12" t="s">
        <v>14</v>
      </c>
    </row>
    <row r="47">
      <c r="A47" s="6">
        <v>46350.0</v>
      </c>
      <c r="B47" s="7" t="str">
        <f t="shared" si="1"/>
        <v>590</v>
      </c>
      <c r="C47" s="7" t="str">
        <f t="shared" si="2"/>
        <v>PES</v>
      </c>
      <c r="D47" s="11">
        <v>590011.0</v>
      </c>
      <c r="E47" s="12" t="s">
        <v>40</v>
      </c>
      <c r="F47" s="9" t="s">
        <v>109</v>
      </c>
      <c r="G47" s="12" t="s">
        <v>110</v>
      </c>
      <c r="H47" s="12" t="s">
        <v>14</v>
      </c>
      <c r="I47" s="12" t="s">
        <v>14</v>
      </c>
    </row>
    <row r="48">
      <c r="A48" s="6">
        <v>46058.0</v>
      </c>
      <c r="B48" s="7" t="str">
        <f t="shared" si="1"/>
        <v>597</v>
      </c>
      <c r="C48" s="7" t="str">
        <f t="shared" si="2"/>
        <v>Mestres</v>
      </c>
      <c r="D48" s="11">
        <v>597060.0</v>
      </c>
      <c r="E48" s="12" t="s">
        <v>39</v>
      </c>
      <c r="F48" s="9" t="s">
        <v>109</v>
      </c>
      <c r="G48" s="12" t="s">
        <v>110</v>
      </c>
      <c r="H48" s="12" t="s">
        <v>14</v>
      </c>
      <c r="I48" s="12" t="s">
        <v>14</v>
      </c>
    </row>
    <row r="49">
      <c r="A49" s="6">
        <v>46295.0</v>
      </c>
      <c r="B49" s="7" t="str">
        <f t="shared" si="1"/>
        <v>511</v>
      </c>
      <c r="C49" s="7" t="str">
        <f t="shared" si="2"/>
        <v>CES</v>
      </c>
      <c r="D49" s="11">
        <v>511005.0</v>
      </c>
      <c r="E49" s="12" t="s">
        <v>64</v>
      </c>
      <c r="F49" s="9" t="s">
        <v>112</v>
      </c>
      <c r="G49" s="12" t="s">
        <v>113</v>
      </c>
      <c r="H49" s="12" t="s">
        <v>14</v>
      </c>
      <c r="I49" s="12" t="s">
        <v>14</v>
      </c>
    </row>
    <row r="50">
      <c r="A50" s="6">
        <v>46295.0</v>
      </c>
      <c r="B50" s="7" t="str">
        <f t="shared" si="1"/>
        <v>511</v>
      </c>
      <c r="C50" s="7" t="str">
        <f t="shared" si="2"/>
        <v>CES</v>
      </c>
      <c r="D50" s="11">
        <v>511006.0</v>
      </c>
      <c r="E50" s="12" t="s">
        <v>15</v>
      </c>
      <c r="F50" s="9" t="s">
        <v>112</v>
      </c>
      <c r="G50" s="12" t="s">
        <v>113</v>
      </c>
      <c r="H50" s="12" t="s">
        <v>14</v>
      </c>
      <c r="I50" s="12" t="s">
        <v>14</v>
      </c>
    </row>
    <row r="51">
      <c r="A51" s="6">
        <v>46265.0</v>
      </c>
      <c r="B51" s="7" t="str">
        <f t="shared" si="1"/>
        <v>590</v>
      </c>
      <c r="C51" s="7" t="str">
        <f t="shared" si="2"/>
        <v>PES</v>
      </c>
      <c r="D51" s="11">
        <v>590001.0</v>
      </c>
      <c r="E51" s="12" t="s">
        <v>114</v>
      </c>
      <c r="F51" s="9" t="s">
        <v>112</v>
      </c>
      <c r="G51" s="12" t="s">
        <v>113</v>
      </c>
      <c r="H51" s="12" t="s">
        <v>14</v>
      </c>
      <c r="I51" s="12" t="s">
        <v>14</v>
      </c>
    </row>
    <row r="52">
      <c r="A52" s="6">
        <v>46241.0</v>
      </c>
      <c r="B52" s="7" t="str">
        <f t="shared" si="1"/>
        <v>590</v>
      </c>
      <c r="C52" s="7" t="str">
        <f t="shared" si="2"/>
        <v>PES</v>
      </c>
      <c r="D52" s="11">
        <v>590004.0</v>
      </c>
      <c r="E52" s="12" t="s">
        <v>77</v>
      </c>
      <c r="F52" s="9" t="s">
        <v>112</v>
      </c>
      <c r="G52" s="12" t="s">
        <v>113</v>
      </c>
      <c r="H52" s="12" t="s">
        <v>14</v>
      </c>
      <c r="I52" s="12" t="s">
        <v>14</v>
      </c>
    </row>
    <row r="53">
      <c r="A53" s="6">
        <v>46265.0</v>
      </c>
      <c r="B53" s="7" t="str">
        <f t="shared" si="1"/>
        <v>590</v>
      </c>
      <c r="C53" s="7" t="str">
        <f t="shared" si="2"/>
        <v>PES</v>
      </c>
      <c r="D53" s="11">
        <v>590011.0</v>
      </c>
      <c r="E53" s="12" t="s">
        <v>40</v>
      </c>
      <c r="F53" s="9" t="s">
        <v>112</v>
      </c>
      <c r="G53" s="12" t="s">
        <v>113</v>
      </c>
      <c r="H53" s="12" t="s">
        <v>14</v>
      </c>
      <c r="I53" s="12" t="s">
        <v>14</v>
      </c>
    </row>
    <row r="54">
      <c r="A54" s="6">
        <v>46265.0</v>
      </c>
      <c r="B54" s="7" t="str">
        <f t="shared" si="1"/>
        <v>590</v>
      </c>
      <c r="C54" s="7" t="str">
        <f t="shared" si="2"/>
        <v>PES</v>
      </c>
      <c r="D54" s="11">
        <v>590053.0</v>
      </c>
      <c r="E54" s="12" t="s">
        <v>28</v>
      </c>
      <c r="F54" s="9" t="s">
        <v>112</v>
      </c>
      <c r="G54" s="12" t="s">
        <v>113</v>
      </c>
      <c r="H54" s="12" t="s">
        <v>14</v>
      </c>
      <c r="I54" s="12" t="s">
        <v>14</v>
      </c>
    </row>
    <row r="55">
      <c r="A55" s="6">
        <v>46265.0</v>
      </c>
      <c r="B55" s="7" t="str">
        <f t="shared" si="1"/>
        <v>590</v>
      </c>
      <c r="C55" s="7" t="str">
        <f t="shared" si="2"/>
        <v>PES</v>
      </c>
      <c r="D55" s="11">
        <v>590004.0</v>
      </c>
      <c r="E55" s="12" t="s">
        <v>77</v>
      </c>
      <c r="F55" s="9" t="s">
        <v>115</v>
      </c>
      <c r="G55" s="12" t="s">
        <v>116</v>
      </c>
      <c r="H55" s="12" t="s">
        <v>14</v>
      </c>
      <c r="I55" s="12" t="s">
        <v>14</v>
      </c>
    </row>
    <row r="56">
      <c r="A56" s="6">
        <v>46265.0</v>
      </c>
      <c r="B56" s="7" t="str">
        <f t="shared" si="1"/>
        <v>595</v>
      </c>
      <c r="C56" s="7" t="str">
        <f t="shared" si="2"/>
        <v>PAAPPD</v>
      </c>
      <c r="D56" s="11">
        <v>595507.0</v>
      </c>
      <c r="E56" s="12" t="s">
        <v>117</v>
      </c>
      <c r="F56" s="9" t="s">
        <v>118</v>
      </c>
      <c r="G56" s="12" t="s">
        <v>119</v>
      </c>
      <c r="H56" s="12" t="s">
        <v>14</v>
      </c>
      <c r="I56" s="12" t="s">
        <v>14</v>
      </c>
    </row>
    <row r="57">
      <c r="A57" s="6">
        <v>46265.0</v>
      </c>
      <c r="B57" s="7" t="str">
        <f t="shared" si="1"/>
        <v>597</v>
      </c>
      <c r="C57" s="7" t="str">
        <f t="shared" si="2"/>
        <v>Mestres</v>
      </c>
      <c r="D57" s="11">
        <v>597034.0</v>
      </c>
      <c r="E57" s="12" t="s">
        <v>51</v>
      </c>
      <c r="F57" s="9" t="s">
        <v>120</v>
      </c>
      <c r="G57" s="12" t="s">
        <v>121</v>
      </c>
      <c r="H57" s="12" t="s">
        <v>14</v>
      </c>
      <c r="I57" s="12" t="s">
        <v>14</v>
      </c>
    </row>
    <row r="58">
      <c r="A58" s="6">
        <v>46265.0</v>
      </c>
      <c r="B58" s="7" t="str">
        <f t="shared" si="1"/>
        <v>597</v>
      </c>
      <c r="C58" s="7" t="str">
        <f t="shared" si="2"/>
        <v>Mestres</v>
      </c>
      <c r="D58" s="11">
        <v>597036.0</v>
      </c>
      <c r="E58" s="12" t="s">
        <v>48</v>
      </c>
      <c r="F58" s="9" t="s">
        <v>122</v>
      </c>
      <c r="G58" s="12" t="s">
        <v>123</v>
      </c>
      <c r="H58" s="12" t="s">
        <v>14</v>
      </c>
      <c r="I58" s="12" t="s">
        <v>14</v>
      </c>
    </row>
    <row r="59">
      <c r="A59" s="6"/>
      <c r="B59" s="7" t="str">
        <f t="shared" si="1"/>
        <v>597</v>
      </c>
      <c r="C59" s="7" t="str">
        <f t="shared" si="2"/>
        <v>Mestres</v>
      </c>
      <c r="D59" s="11">
        <v>597036.0</v>
      </c>
      <c r="E59" s="12" t="s">
        <v>48</v>
      </c>
      <c r="F59" s="9" t="s">
        <v>122</v>
      </c>
      <c r="G59" s="12" t="s">
        <v>123</v>
      </c>
      <c r="H59" s="12" t="s">
        <v>14</v>
      </c>
      <c r="I59" s="12" t="s">
        <v>14</v>
      </c>
    </row>
    <row r="60">
      <c r="A60" s="6">
        <v>46273.0</v>
      </c>
      <c r="B60" s="7" t="str">
        <f t="shared" si="1"/>
        <v>597</v>
      </c>
      <c r="C60" s="7" t="str">
        <f t="shared" si="2"/>
        <v>Mestres</v>
      </c>
      <c r="D60" s="11">
        <v>597032.0</v>
      </c>
      <c r="E60" s="12" t="s">
        <v>89</v>
      </c>
      <c r="F60" s="9" t="s">
        <v>124</v>
      </c>
      <c r="G60" s="12" t="s">
        <v>125</v>
      </c>
      <c r="H60" s="12" t="s">
        <v>14</v>
      </c>
      <c r="I60" s="12" t="s">
        <v>14</v>
      </c>
    </row>
    <row r="61">
      <c r="A61" s="6"/>
      <c r="B61" s="7" t="str">
        <f t="shared" si="1"/>
        <v>597</v>
      </c>
      <c r="C61" s="7" t="str">
        <f t="shared" si="2"/>
        <v>Mestres</v>
      </c>
      <c r="D61" s="11">
        <v>597038.0</v>
      </c>
      <c r="E61" s="12" t="s">
        <v>35</v>
      </c>
      <c r="F61" s="9" t="s">
        <v>124</v>
      </c>
      <c r="G61" s="12" t="s">
        <v>125</v>
      </c>
      <c r="H61" s="12" t="s">
        <v>14</v>
      </c>
      <c r="I61" s="12" t="s">
        <v>14</v>
      </c>
    </row>
    <row r="62">
      <c r="A62" s="6">
        <v>46387.0</v>
      </c>
      <c r="B62" s="7" t="str">
        <f t="shared" si="1"/>
        <v>597</v>
      </c>
      <c r="C62" s="7" t="str">
        <f t="shared" si="2"/>
        <v>Mestres</v>
      </c>
      <c r="D62" s="11">
        <v>597036.0</v>
      </c>
      <c r="E62" s="12" t="s">
        <v>48</v>
      </c>
      <c r="F62" s="9" t="s">
        <v>126</v>
      </c>
      <c r="G62" s="12" t="s">
        <v>127</v>
      </c>
      <c r="H62" s="12" t="s">
        <v>14</v>
      </c>
      <c r="I62" s="12" t="s">
        <v>14</v>
      </c>
    </row>
    <row r="63">
      <c r="A63" s="6">
        <v>46265.0</v>
      </c>
      <c r="B63" s="7" t="str">
        <f t="shared" si="1"/>
        <v>597</v>
      </c>
      <c r="C63" s="7" t="str">
        <f t="shared" si="2"/>
        <v>Mestres</v>
      </c>
      <c r="D63" s="11">
        <v>597038.0</v>
      </c>
      <c r="E63" s="12" t="s">
        <v>35</v>
      </c>
      <c r="F63" s="9" t="s">
        <v>126</v>
      </c>
      <c r="G63" s="12" t="s">
        <v>127</v>
      </c>
      <c r="H63" s="12" t="s">
        <v>14</v>
      </c>
      <c r="I63" s="12" t="s">
        <v>14</v>
      </c>
    </row>
    <row r="64">
      <c r="A64" s="6">
        <v>46265.0</v>
      </c>
      <c r="B64" s="7" t="str">
        <f t="shared" si="1"/>
        <v>597</v>
      </c>
      <c r="C64" s="7" t="str">
        <f t="shared" si="2"/>
        <v>Mestres</v>
      </c>
      <c r="D64" s="11">
        <v>597038.0</v>
      </c>
      <c r="E64" s="12" t="s">
        <v>35</v>
      </c>
      <c r="F64" s="9" t="s">
        <v>126</v>
      </c>
      <c r="G64" s="12" t="s">
        <v>127</v>
      </c>
      <c r="H64" s="12" t="s">
        <v>14</v>
      </c>
      <c r="I64" s="12" t="s">
        <v>14</v>
      </c>
    </row>
    <row r="65">
      <c r="A65" s="6">
        <v>46387.0</v>
      </c>
      <c r="B65" s="7" t="str">
        <f t="shared" si="1"/>
        <v>590</v>
      </c>
      <c r="C65" s="7" t="str">
        <f t="shared" si="2"/>
        <v>PES</v>
      </c>
      <c r="D65" s="11">
        <v>590007.0</v>
      </c>
      <c r="E65" s="12" t="s">
        <v>128</v>
      </c>
      <c r="F65" s="9" t="s">
        <v>129</v>
      </c>
      <c r="G65" s="12" t="s">
        <v>130</v>
      </c>
      <c r="H65" s="12" t="s">
        <v>14</v>
      </c>
      <c r="I65" s="12" t="s">
        <v>14</v>
      </c>
    </row>
    <row r="66">
      <c r="A66" s="6">
        <v>46265.0</v>
      </c>
      <c r="B66" s="7" t="str">
        <f t="shared" si="1"/>
        <v>511</v>
      </c>
      <c r="C66" s="7" t="str">
        <f t="shared" si="2"/>
        <v>CES</v>
      </c>
      <c r="D66" s="11">
        <v>511101.0</v>
      </c>
      <c r="E66" s="12" t="s">
        <v>131</v>
      </c>
      <c r="F66" s="9" t="s">
        <v>132</v>
      </c>
      <c r="G66" s="12" t="s">
        <v>133</v>
      </c>
      <c r="H66" s="12" t="s">
        <v>14</v>
      </c>
      <c r="I66" s="12" t="s">
        <v>14</v>
      </c>
    </row>
    <row r="67">
      <c r="A67" s="6">
        <v>46377.0</v>
      </c>
      <c r="B67" s="7" t="str">
        <f t="shared" si="1"/>
        <v>590</v>
      </c>
      <c r="C67" s="7" t="str">
        <f t="shared" si="2"/>
        <v>PES</v>
      </c>
      <c r="D67" s="11">
        <v>590101.0</v>
      </c>
      <c r="E67" s="12" t="s">
        <v>131</v>
      </c>
      <c r="F67" s="9" t="s">
        <v>132</v>
      </c>
      <c r="G67" s="12" t="s">
        <v>133</v>
      </c>
      <c r="H67" s="12" t="s">
        <v>14</v>
      </c>
      <c r="I67" s="12" t="s">
        <v>14</v>
      </c>
    </row>
    <row r="68">
      <c r="A68" s="6">
        <v>46371.0</v>
      </c>
      <c r="B68" s="7" t="str">
        <f t="shared" si="1"/>
        <v>590</v>
      </c>
      <c r="C68" s="7" t="str">
        <f t="shared" si="2"/>
        <v>PES</v>
      </c>
      <c r="D68" s="11">
        <v>590222.0</v>
      </c>
      <c r="E68" s="12" t="s">
        <v>134</v>
      </c>
      <c r="F68" s="9" t="s">
        <v>132</v>
      </c>
      <c r="G68" s="12" t="s">
        <v>133</v>
      </c>
      <c r="H68" s="12" t="s">
        <v>14</v>
      </c>
      <c r="I68" s="12" t="s">
        <v>14</v>
      </c>
    </row>
    <row r="69">
      <c r="A69" s="6">
        <v>46244.0</v>
      </c>
      <c r="B69" s="7" t="str">
        <f t="shared" si="1"/>
        <v>512</v>
      </c>
      <c r="C69" s="7" t="str">
        <f t="shared" si="2"/>
        <v>CEOI</v>
      </c>
      <c r="D69" s="11">
        <v>512012.0</v>
      </c>
      <c r="E69" s="12" t="s">
        <v>135</v>
      </c>
      <c r="F69" s="9" t="s">
        <v>136</v>
      </c>
      <c r="G69" s="12" t="s">
        <v>137</v>
      </c>
      <c r="H69" s="12" t="s">
        <v>14</v>
      </c>
      <c r="I69" s="12" t="s">
        <v>14</v>
      </c>
    </row>
    <row r="70">
      <c r="A70" s="6">
        <v>46265.0</v>
      </c>
      <c r="B70" s="7" t="str">
        <f t="shared" si="1"/>
        <v>511</v>
      </c>
      <c r="C70" s="7" t="str">
        <f t="shared" si="2"/>
        <v>CES</v>
      </c>
      <c r="D70" s="11">
        <v>511007.0</v>
      </c>
      <c r="E70" s="12" t="s">
        <v>128</v>
      </c>
      <c r="F70" s="9" t="s">
        <v>138</v>
      </c>
      <c r="G70" s="12" t="s">
        <v>139</v>
      </c>
      <c r="H70" s="12" t="s">
        <v>14</v>
      </c>
      <c r="I70" s="12" t="s">
        <v>14</v>
      </c>
    </row>
    <row r="71">
      <c r="A71" s="6">
        <v>46387.0</v>
      </c>
      <c r="B71" s="7" t="str">
        <f t="shared" si="1"/>
        <v>590</v>
      </c>
      <c r="C71" s="7" t="str">
        <f t="shared" si="2"/>
        <v>PES</v>
      </c>
      <c r="D71" s="11">
        <v>590009.0</v>
      </c>
      <c r="E71" s="12" t="s">
        <v>31</v>
      </c>
      <c r="F71" s="9" t="s">
        <v>138</v>
      </c>
      <c r="G71" s="12" t="s">
        <v>139</v>
      </c>
      <c r="H71" s="12" t="s">
        <v>14</v>
      </c>
      <c r="I71" s="12" t="s">
        <v>14</v>
      </c>
    </row>
    <row r="72">
      <c r="A72" s="6">
        <v>46268.0</v>
      </c>
      <c r="B72" s="7" t="str">
        <f t="shared" si="1"/>
        <v>590</v>
      </c>
      <c r="C72" s="7" t="str">
        <f t="shared" si="2"/>
        <v>PES</v>
      </c>
      <c r="D72" s="11">
        <v>590053.0</v>
      </c>
      <c r="E72" s="12" t="s">
        <v>28</v>
      </c>
      <c r="F72" s="9" t="s">
        <v>138</v>
      </c>
      <c r="G72" s="12" t="s">
        <v>139</v>
      </c>
      <c r="H72" s="12" t="s">
        <v>14</v>
      </c>
      <c r="I72" s="12" t="s">
        <v>14</v>
      </c>
    </row>
    <row r="73">
      <c r="A73" s="6">
        <v>46265.0</v>
      </c>
      <c r="B73" s="7" t="str">
        <f t="shared" si="1"/>
        <v>597</v>
      </c>
      <c r="C73" s="7" t="str">
        <f t="shared" si="2"/>
        <v>Mestres</v>
      </c>
      <c r="D73" s="11">
        <v>597031.0</v>
      </c>
      <c r="E73" s="12" t="s">
        <v>10</v>
      </c>
      <c r="F73" s="9" t="s">
        <v>140</v>
      </c>
      <c r="G73" s="12" t="s">
        <v>141</v>
      </c>
      <c r="H73" s="12" t="s">
        <v>14</v>
      </c>
      <c r="I73" s="12" t="s">
        <v>14</v>
      </c>
    </row>
    <row r="74">
      <c r="A74" s="6">
        <v>46265.0</v>
      </c>
      <c r="B74" s="7" t="str">
        <f t="shared" si="1"/>
        <v>597</v>
      </c>
      <c r="C74" s="7" t="str">
        <f t="shared" si="2"/>
        <v>Mestres</v>
      </c>
      <c r="D74" s="11">
        <v>597031.0</v>
      </c>
      <c r="E74" s="12" t="s">
        <v>10</v>
      </c>
      <c r="F74" s="9" t="s">
        <v>140</v>
      </c>
      <c r="G74" s="12" t="s">
        <v>141</v>
      </c>
      <c r="H74" s="12" t="s">
        <v>14</v>
      </c>
      <c r="I74" s="12" t="s">
        <v>14</v>
      </c>
    </row>
    <row r="75">
      <c r="A75" s="6">
        <v>46387.0</v>
      </c>
      <c r="B75" s="7" t="str">
        <f t="shared" si="1"/>
        <v>597</v>
      </c>
      <c r="C75" s="7" t="str">
        <f t="shared" si="2"/>
        <v>Mestres</v>
      </c>
      <c r="D75" s="11">
        <v>597025.0</v>
      </c>
      <c r="E75" s="12" t="s">
        <v>89</v>
      </c>
      <c r="F75" s="9" t="s">
        <v>142</v>
      </c>
      <c r="G75" s="12" t="s">
        <v>143</v>
      </c>
      <c r="H75" s="12" t="s">
        <v>14</v>
      </c>
      <c r="I75" s="12" t="s">
        <v>14</v>
      </c>
    </row>
    <row r="76">
      <c r="A76" s="6">
        <v>46295.0</v>
      </c>
      <c r="B76" s="7" t="str">
        <f t="shared" si="1"/>
        <v>597</v>
      </c>
      <c r="C76" s="7" t="str">
        <f t="shared" si="2"/>
        <v>Mestres</v>
      </c>
      <c r="D76" s="11">
        <v>597038.0</v>
      </c>
      <c r="E76" s="12" t="s">
        <v>35</v>
      </c>
      <c r="F76" s="9" t="s">
        <v>144</v>
      </c>
      <c r="G76" s="12" t="s">
        <v>145</v>
      </c>
      <c r="H76" s="12" t="s">
        <v>14</v>
      </c>
      <c r="I76" s="12" t="s">
        <v>14</v>
      </c>
    </row>
    <row r="77">
      <c r="A77" s="6">
        <v>46300.0</v>
      </c>
      <c r="B77" s="7" t="str">
        <f t="shared" si="1"/>
        <v>590</v>
      </c>
      <c r="C77" s="7" t="str">
        <f t="shared" si="2"/>
        <v>PES</v>
      </c>
      <c r="D77" s="11">
        <v>590004.0</v>
      </c>
      <c r="E77" s="12" t="s">
        <v>77</v>
      </c>
      <c r="F77" s="9" t="s">
        <v>146</v>
      </c>
      <c r="G77" s="12" t="s">
        <v>147</v>
      </c>
      <c r="H77" s="12" t="s">
        <v>14</v>
      </c>
      <c r="I77" s="12" t="s">
        <v>14</v>
      </c>
    </row>
    <row r="78">
      <c r="A78" s="6"/>
      <c r="B78" s="7" t="str">
        <f t="shared" si="1"/>
        <v>590</v>
      </c>
      <c r="C78" s="7" t="str">
        <f t="shared" si="2"/>
        <v>PES</v>
      </c>
      <c r="D78" s="11">
        <v>590018.0</v>
      </c>
      <c r="E78" s="12" t="s">
        <v>148</v>
      </c>
      <c r="F78" s="9" t="s">
        <v>146</v>
      </c>
      <c r="G78" s="12" t="s">
        <v>147</v>
      </c>
      <c r="H78" s="12" t="s">
        <v>14</v>
      </c>
      <c r="I78" s="12" t="s">
        <v>14</v>
      </c>
    </row>
    <row r="79">
      <c r="A79" s="6">
        <v>46262.0</v>
      </c>
      <c r="B79" s="7" t="str">
        <f t="shared" si="1"/>
        <v>511</v>
      </c>
      <c r="C79" s="7" t="str">
        <f t="shared" si="2"/>
        <v>CES</v>
      </c>
      <c r="D79" s="11">
        <v>511053.0</v>
      </c>
      <c r="E79" s="12" t="s">
        <v>28</v>
      </c>
      <c r="F79" s="9" t="s">
        <v>149</v>
      </c>
      <c r="G79" s="12" t="s">
        <v>150</v>
      </c>
      <c r="H79" s="12" t="s">
        <v>151</v>
      </c>
      <c r="I79" s="12" t="s">
        <v>14</v>
      </c>
    </row>
    <row r="80">
      <c r="A80" s="6">
        <v>46265.0</v>
      </c>
      <c r="B80" s="7" t="str">
        <f t="shared" si="1"/>
        <v>590</v>
      </c>
      <c r="C80" s="7" t="str">
        <f t="shared" si="2"/>
        <v>PES</v>
      </c>
      <c r="D80" s="11">
        <v>590007.0</v>
      </c>
      <c r="E80" s="12" t="s">
        <v>128</v>
      </c>
      <c r="F80" s="9" t="s">
        <v>149</v>
      </c>
      <c r="G80" s="12" t="s">
        <v>150</v>
      </c>
      <c r="H80" s="12" t="s">
        <v>151</v>
      </c>
      <c r="I80" s="12" t="s">
        <v>14</v>
      </c>
    </row>
    <row r="81">
      <c r="A81" s="6">
        <v>46387.0</v>
      </c>
      <c r="B81" s="7" t="str">
        <f t="shared" si="1"/>
        <v>590</v>
      </c>
      <c r="C81" s="7" t="str">
        <f t="shared" si="2"/>
        <v>PES</v>
      </c>
      <c r="D81" s="11">
        <v>590115.0</v>
      </c>
      <c r="E81" s="12" t="s">
        <v>152</v>
      </c>
      <c r="F81" s="9" t="s">
        <v>149</v>
      </c>
      <c r="G81" s="12" t="s">
        <v>150</v>
      </c>
      <c r="H81" s="12" t="s">
        <v>151</v>
      </c>
      <c r="I81" s="12" t="s">
        <v>14</v>
      </c>
    </row>
    <row r="82">
      <c r="A82" s="6">
        <v>46059.0</v>
      </c>
      <c r="B82" s="7" t="str">
        <f t="shared" si="1"/>
        <v>511</v>
      </c>
      <c r="C82" s="7" t="str">
        <f t="shared" si="2"/>
        <v>CES</v>
      </c>
      <c r="D82" s="11">
        <v>511005.0</v>
      </c>
      <c r="E82" s="12" t="s">
        <v>64</v>
      </c>
      <c r="F82" s="9" t="s">
        <v>153</v>
      </c>
      <c r="G82" s="12" t="s">
        <v>154</v>
      </c>
      <c r="H82" s="12" t="s">
        <v>155</v>
      </c>
      <c r="I82" s="12" t="s">
        <v>14</v>
      </c>
    </row>
    <row r="83">
      <c r="A83" s="6"/>
      <c r="B83" s="7" t="str">
        <f t="shared" si="1"/>
        <v>511</v>
      </c>
      <c r="C83" s="7" t="str">
        <f t="shared" si="2"/>
        <v>CES</v>
      </c>
      <c r="D83" s="11">
        <v>511010.0</v>
      </c>
      <c r="E83" s="12" t="s">
        <v>156</v>
      </c>
      <c r="F83" s="9" t="s">
        <v>153</v>
      </c>
      <c r="G83" s="12" t="s">
        <v>154</v>
      </c>
      <c r="H83" s="12" t="s">
        <v>155</v>
      </c>
      <c r="I83" s="12" t="s">
        <v>14</v>
      </c>
    </row>
    <row r="84">
      <c r="A84" s="6">
        <v>46265.0</v>
      </c>
      <c r="B84" s="7" t="str">
        <f t="shared" si="1"/>
        <v>590</v>
      </c>
      <c r="C84" s="7" t="str">
        <f t="shared" si="2"/>
        <v>PES</v>
      </c>
      <c r="D84" s="11">
        <v>590053.0</v>
      </c>
      <c r="E84" s="12" t="s">
        <v>28</v>
      </c>
      <c r="F84" s="9" t="s">
        <v>153</v>
      </c>
      <c r="G84" s="12" t="s">
        <v>154</v>
      </c>
      <c r="H84" s="12" t="s">
        <v>155</v>
      </c>
      <c r="I84" s="12" t="s">
        <v>14</v>
      </c>
    </row>
    <row r="85">
      <c r="A85" s="6"/>
      <c r="B85" s="7" t="str">
        <f t="shared" si="1"/>
        <v>590</v>
      </c>
      <c r="C85" s="7" t="str">
        <f t="shared" si="2"/>
        <v>PES</v>
      </c>
      <c r="D85" s="11">
        <v>590124.0</v>
      </c>
      <c r="E85" s="12" t="s">
        <v>157</v>
      </c>
      <c r="F85" s="9" t="s">
        <v>153</v>
      </c>
      <c r="G85" s="12" t="s">
        <v>154</v>
      </c>
      <c r="H85" s="12" t="s">
        <v>155</v>
      </c>
      <c r="I85" s="12" t="s">
        <v>14</v>
      </c>
    </row>
    <row r="86">
      <c r="A86" s="6"/>
      <c r="B86" s="7" t="str">
        <f t="shared" si="1"/>
        <v>591</v>
      </c>
      <c r="C86" s="7" t="str">
        <f t="shared" si="2"/>
        <v>PTFP</v>
      </c>
      <c r="D86" s="11">
        <v>591206.0</v>
      </c>
      <c r="E86" s="12" t="s">
        <v>158</v>
      </c>
      <c r="F86" s="9" t="s">
        <v>153</v>
      </c>
      <c r="G86" s="12" t="s">
        <v>154</v>
      </c>
      <c r="H86" s="12" t="s">
        <v>155</v>
      </c>
      <c r="I86" s="12" t="s">
        <v>14</v>
      </c>
    </row>
    <row r="87">
      <c r="A87" s="6">
        <v>46265.0</v>
      </c>
      <c r="B87" s="7" t="str">
        <f t="shared" si="1"/>
        <v>511</v>
      </c>
      <c r="C87" s="7" t="str">
        <f t="shared" si="2"/>
        <v>CES</v>
      </c>
      <c r="D87" s="11">
        <v>511008.0</v>
      </c>
      <c r="E87" s="12" t="s">
        <v>159</v>
      </c>
      <c r="F87" s="9" t="s">
        <v>160</v>
      </c>
      <c r="G87" s="12" t="s">
        <v>161</v>
      </c>
      <c r="H87" s="12" t="s">
        <v>155</v>
      </c>
      <c r="I87" s="12" t="s">
        <v>14</v>
      </c>
    </row>
    <row r="88">
      <c r="A88" s="6">
        <v>46265.0</v>
      </c>
      <c r="B88" s="7" t="str">
        <f t="shared" si="1"/>
        <v>511</v>
      </c>
      <c r="C88" s="7" t="str">
        <f t="shared" si="2"/>
        <v>CES</v>
      </c>
      <c r="D88" s="11">
        <v>511101.0</v>
      </c>
      <c r="E88" s="12" t="s">
        <v>131</v>
      </c>
      <c r="F88" s="9" t="s">
        <v>160</v>
      </c>
      <c r="G88" s="12" t="s">
        <v>161</v>
      </c>
      <c r="H88" s="12" t="s">
        <v>155</v>
      </c>
      <c r="I88" s="12" t="s">
        <v>14</v>
      </c>
    </row>
    <row r="89">
      <c r="A89" s="6">
        <v>46265.0</v>
      </c>
      <c r="B89" s="7" t="str">
        <f t="shared" si="1"/>
        <v>590</v>
      </c>
      <c r="C89" s="7" t="str">
        <f t="shared" si="2"/>
        <v>PES</v>
      </c>
      <c r="D89" s="11">
        <v>590006.0</v>
      </c>
      <c r="E89" s="12" t="s">
        <v>15</v>
      </c>
      <c r="F89" s="9" t="s">
        <v>160</v>
      </c>
      <c r="G89" s="12" t="s">
        <v>161</v>
      </c>
      <c r="H89" s="12" t="s">
        <v>155</v>
      </c>
      <c r="I89" s="12" t="s">
        <v>14</v>
      </c>
    </row>
    <row r="90">
      <c r="A90" s="6">
        <v>46265.0</v>
      </c>
      <c r="B90" s="7" t="str">
        <f t="shared" si="1"/>
        <v>590</v>
      </c>
      <c r="C90" s="7" t="str">
        <f t="shared" si="2"/>
        <v>PES</v>
      </c>
      <c r="D90" s="11">
        <v>590011.0</v>
      </c>
      <c r="E90" s="12" t="s">
        <v>40</v>
      </c>
      <c r="F90" s="9" t="s">
        <v>160</v>
      </c>
      <c r="G90" s="12" t="s">
        <v>161</v>
      </c>
      <c r="H90" s="12" t="s">
        <v>155</v>
      </c>
      <c r="I90" s="12" t="s">
        <v>14</v>
      </c>
    </row>
    <row r="91">
      <c r="A91" s="6">
        <v>46265.0</v>
      </c>
      <c r="B91" s="7" t="str">
        <f t="shared" si="1"/>
        <v>598</v>
      </c>
      <c r="C91" s="7" t="str">
        <f t="shared" si="2"/>
        <v>PESSFP</v>
      </c>
      <c r="D91" s="11">
        <v>598007.0</v>
      </c>
      <c r="E91" s="12" t="s">
        <v>162</v>
      </c>
      <c r="F91" s="9" t="s">
        <v>160</v>
      </c>
      <c r="G91" s="12" t="s">
        <v>161</v>
      </c>
      <c r="H91" s="12" t="s">
        <v>155</v>
      </c>
      <c r="I91" s="12" t="s">
        <v>14</v>
      </c>
    </row>
    <row r="92">
      <c r="A92" s="6">
        <v>46265.0</v>
      </c>
      <c r="B92" s="7" t="str">
        <f t="shared" si="1"/>
        <v>597</v>
      </c>
      <c r="C92" s="7" t="str">
        <f t="shared" si="2"/>
        <v>Mestres</v>
      </c>
      <c r="D92" s="11">
        <v>597039.0</v>
      </c>
      <c r="E92" s="12" t="s">
        <v>163</v>
      </c>
      <c r="F92" s="9" t="s">
        <v>164</v>
      </c>
      <c r="G92" s="12" t="s">
        <v>165</v>
      </c>
      <c r="H92" s="12" t="s">
        <v>155</v>
      </c>
      <c r="I92" s="12" t="s">
        <v>14</v>
      </c>
    </row>
    <row r="93">
      <c r="A93" s="6">
        <v>46265.0</v>
      </c>
      <c r="B93" s="7" t="str">
        <f t="shared" si="1"/>
        <v>597</v>
      </c>
      <c r="C93" s="7" t="str">
        <f t="shared" si="2"/>
        <v>Mestres</v>
      </c>
      <c r="D93" s="11">
        <v>597034.0</v>
      </c>
      <c r="E93" s="12" t="s">
        <v>51</v>
      </c>
      <c r="F93" s="9" t="s">
        <v>166</v>
      </c>
      <c r="G93" s="12" t="s">
        <v>167</v>
      </c>
      <c r="H93" s="12" t="s">
        <v>168</v>
      </c>
      <c r="I93" s="12" t="s">
        <v>14</v>
      </c>
    </row>
    <row r="94">
      <c r="A94" s="6">
        <v>46325.0</v>
      </c>
      <c r="B94" s="7" t="str">
        <f t="shared" si="1"/>
        <v>597</v>
      </c>
      <c r="C94" s="7" t="str">
        <f t="shared" si="2"/>
        <v>Mestres</v>
      </c>
      <c r="D94" s="11">
        <v>597035.0</v>
      </c>
      <c r="E94" s="12" t="s">
        <v>69</v>
      </c>
      <c r="F94" s="9" t="s">
        <v>169</v>
      </c>
      <c r="G94" s="12" t="s">
        <v>71</v>
      </c>
      <c r="H94" s="12" t="s">
        <v>170</v>
      </c>
      <c r="I94" s="12" t="s">
        <v>14</v>
      </c>
    </row>
    <row r="95">
      <c r="A95" s="6">
        <v>46265.0</v>
      </c>
      <c r="B95" s="7" t="str">
        <f t="shared" si="1"/>
        <v>590</v>
      </c>
      <c r="C95" s="7" t="str">
        <f t="shared" si="2"/>
        <v>PES</v>
      </c>
      <c r="D95" s="11">
        <v>590053.0</v>
      </c>
      <c r="E95" s="12" t="s">
        <v>28</v>
      </c>
      <c r="F95" s="9" t="s">
        <v>171</v>
      </c>
      <c r="G95" s="12" t="s">
        <v>172</v>
      </c>
      <c r="H95" s="12" t="s">
        <v>173</v>
      </c>
      <c r="I95" s="12" t="s">
        <v>14</v>
      </c>
    </row>
    <row r="96">
      <c r="A96" s="6">
        <v>46141.0</v>
      </c>
      <c r="B96" s="7" t="str">
        <f t="shared" si="1"/>
        <v>597</v>
      </c>
      <c r="C96" s="7" t="str">
        <f t="shared" si="2"/>
        <v>Mestres</v>
      </c>
      <c r="D96" s="11">
        <v>597038.0</v>
      </c>
      <c r="E96" s="12" t="s">
        <v>35</v>
      </c>
      <c r="F96" s="9" t="s">
        <v>171</v>
      </c>
      <c r="G96" s="12" t="s">
        <v>172</v>
      </c>
      <c r="H96" s="12" t="s">
        <v>173</v>
      </c>
      <c r="I96" s="12" t="s">
        <v>14</v>
      </c>
    </row>
    <row r="97">
      <c r="A97" s="6">
        <v>46265.0</v>
      </c>
      <c r="B97" s="7" t="str">
        <f t="shared" si="1"/>
        <v>597</v>
      </c>
      <c r="C97" s="7" t="str">
        <f t="shared" si="2"/>
        <v>Mestres</v>
      </c>
      <c r="D97" s="11">
        <v>597038.0</v>
      </c>
      <c r="E97" s="12" t="s">
        <v>35</v>
      </c>
      <c r="F97" s="9" t="s">
        <v>171</v>
      </c>
      <c r="G97" s="12" t="s">
        <v>172</v>
      </c>
      <c r="H97" s="12" t="s">
        <v>173</v>
      </c>
      <c r="I97" s="12" t="s">
        <v>14</v>
      </c>
    </row>
    <row r="98">
      <c r="A98" s="6">
        <v>46265.0</v>
      </c>
      <c r="B98" s="7" t="str">
        <f t="shared" si="1"/>
        <v>597</v>
      </c>
      <c r="C98" s="7" t="str">
        <f t="shared" si="2"/>
        <v>Mestres</v>
      </c>
      <c r="D98" s="11">
        <v>597031.0</v>
      </c>
      <c r="E98" s="12" t="s">
        <v>10</v>
      </c>
      <c r="F98" s="9" t="s">
        <v>174</v>
      </c>
      <c r="G98" s="12" t="s">
        <v>175</v>
      </c>
      <c r="H98" s="12" t="s">
        <v>176</v>
      </c>
      <c r="I98" s="12" t="s">
        <v>14</v>
      </c>
    </row>
    <row r="99">
      <c r="A99" s="6">
        <v>46053.0</v>
      </c>
      <c r="B99" s="7" t="str">
        <f t="shared" si="1"/>
        <v>597</v>
      </c>
      <c r="C99" s="7" t="str">
        <f t="shared" si="2"/>
        <v>Mestres</v>
      </c>
      <c r="D99" s="11">
        <v>597035.0</v>
      </c>
      <c r="E99" s="12" t="s">
        <v>69</v>
      </c>
      <c r="F99" s="9" t="s">
        <v>177</v>
      </c>
      <c r="G99" s="12" t="s">
        <v>178</v>
      </c>
      <c r="H99" s="12" t="s">
        <v>179</v>
      </c>
      <c r="I99" s="12" t="s">
        <v>14</v>
      </c>
    </row>
    <row r="100">
      <c r="A100" s="6">
        <v>46265.0</v>
      </c>
      <c r="B100" s="7" t="str">
        <f t="shared" si="1"/>
        <v>597</v>
      </c>
      <c r="C100" s="7" t="str">
        <f t="shared" si="2"/>
        <v>Mestres</v>
      </c>
      <c r="D100" s="11">
        <v>597036.0</v>
      </c>
      <c r="E100" s="12" t="s">
        <v>48</v>
      </c>
      <c r="F100" s="9" t="s">
        <v>177</v>
      </c>
      <c r="G100" s="12" t="s">
        <v>178</v>
      </c>
      <c r="H100" s="12" t="s">
        <v>179</v>
      </c>
      <c r="I100" s="12" t="s">
        <v>14</v>
      </c>
    </row>
    <row r="101">
      <c r="A101" s="6"/>
      <c r="B101" s="7" t="str">
        <f t="shared" si="1"/>
        <v>590</v>
      </c>
      <c r="C101" s="7" t="str">
        <f t="shared" si="2"/>
        <v>PES</v>
      </c>
      <c r="D101" s="11">
        <v>590008.0</v>
      </c>
      <c r="E101" s="12" t="s">
        <v>159</v>
      </c>
      <c r="F101" s="9" t="s">
        <v>180</v>
      </c>
      <c r="G101" s="12" t="s">
        <v>181</v>
      </c>
      <c r="H101" s="12" t="s">
        <v>182</v>
      </c>
      <c r="I101" s="12" t="s">
        <v>14</v>
      </c>
    </row>
    <row r="102">
      <c r="A102" s="6"/>
      <c r="B102" s="7" t="str">
        <f t="shared" si="1"/>
        <v>590</v>
      </c>
      <c r="C102" s="7" t="str">
        <f t="shared" si="2"/>
        <v>PES</v>
      </c>
      <c r="D102" s="11">
        <v>590061.0</v>
      </c>
      <c r="E102" s="12" t="s">
        <v>183</v>
      </c>
      <c r="F102" s="9" t="s">
        <v>180</v>
      </c>
      <c r="G102" s="12" t="s">
        <v>181</v>
      </c>
      <c r="H102" s="12" t="s">
        <v>182</v>
      </c>
      <c r="I102" s="12" t="s">
        <v>14</v>
      </c>
    </row>
    <row r="103">
      <c r="A103" s="6">
        <v>46387.0</v>
      </c>
      <c r="B103" s="7" t="str">
        <f t="shared" si="1"/>
        <v>597</v>
      </c>
      <c r="C103" s="7" t="str">
        <f t="shared" si="2"/>
        <v>Mestres</v>
      </c>
      <c r="D103" s="11">
        <v>597036.0</v>
      </c>
      <c r="E103" s="12" t="s">
        <v>48</v>
      </c>
      <c r="F103" s="9" t="s">
        <v>184</v>
      </c>
      <c r="G103" s="12" t="s">
        <v>185</v>
      </c>
      <c r="H103" s="12" t="s">
        <v>186</v>
      </c>
      <c r="I103" s="12" t="s">
        <v>14</v>
      </c>
    </row>
    <row r="104">
      <c r="A104" s="6"/>
      <c r="B104" s="7" t="str">
        <f t="shared" si="1"/>
        <v>511</v>
      </c>
      <c r="C104" s="7" t="str">
        <f t="shared" si="2"/>
        <v>CES</v>
      </c>
      <c r="D104" s="11">
        <v>511006.0</v>
      </c>
      <c r="E104" s="12" t="s">
        <v>15</v>
      </c>
      <c r="F104" s="9" t="s">
        <v>187</v>
      </c>
      <c r="G104" s="12" t="s">
        <v>188</v>
      </c>
      <c r="H104" s="12" t="s">
        <v>186</v>
      </c>
      <c r="I104" s="12" t="s">
        <v>14</v>
      </c>
    </row>
    <row r="105">
      <c r="A105" s="6">
        <v>46043.0</v>
      </c>
      <c r="B105" s="7" t="str">
        <f t="shared" si="1"/>
        <v>597</v>
      </c>
      <c r="C105" s="7" t="str">
        <f t="shared" si="2"/>
        <v>Mestres</v>
      </c>
      <c r="D105" s="11">
        <v>597032.0</v>
      </c>
      <c r="E105" s="12" t="s">
        <v>89</v>
      </c>
      <c r="F105" s="9" t="s">
        <v>189</v>
      </c>
      <c r="G105" s="12" t="s">
        <v>190</v>
      </c>
      <c r="H105" s="12" t="s">
        <v>191</v>
      </c>
      <c r="I105" s="12" t="s">
        <v>14</v>
      </c>
    </row>
    <row r="106">
      <c r="A106" s="6">
        <v>46295.0</v>
      </c>
      <c r="B106" s="7" t="str">
        <f t="shared" si="1"/>
        <v>511</v>
      </c>
      <c r="C106" s="7" t="str">
        <f t="shared" si="2"/>
        <v>CES</v>
      </c>
      <c r="D106" s="11">
        <v>511011.0</v>
      </c>
      <c r="E106" s="12" t="s">
        <v>40</v>
      </c>
      <c r="F106" s="9" t="s">
        <v>192</v>
      </c>
      <c r="G106" s="12" t="s">
        <v>193</v>
      </c>
      <c r="H106" s="12" t="s">
        <v>191</v>
      </c>
      <c r="I106" s="12" t="s">
        <v>14</v>
      </c>
    </row>
    <row r="107">
      <c r="A107" s="6">
        <v>46295.0</v>
      </c>
      <c r="B107" s="7" t="str">
        <f t="shared" si="1"/>
        <v>511</v>
      </c>
      <c r="C107" s="7" t="str">
        <f t="shared" si="2"/>
        <v>CES</v>
      </c>
      <c r="D107" s="11">
        <v>511053.0</v>
      </c>
      <c r="E107" s="12" t="s">
        <v>28</v>
      </c>
      <c r="F107" s="9" t="s">
        <v>192</v>
      </c>
      <c r="G107" s="12" t="s">
        <v>193</v>
      </c>
      <c r="H107" s="12" t="s">
        <v>191</v>
      </c>
      <c r="I107" s="12" t="s">
        <v>14</v>
      </c>
    </row>
    <row r="108">
      <c r="A108" s="6">
        <v>46265.0</v>
      </c>
      <c r="B108" s="7" t="str">
        <f t="shared" si="1"/>
        <v>590</v>
      </c>
      <c r="C108" s="7" t="str">
        <f t="shared" si="2"/>
        <v>PES</v>
      </c>
      <c r="D108" s="11">
        <v>590112.0</v>
      </c>
      <c r="E108" s="12" t="s">
        <v>194</v>
      </c>
      <c r="F108" s="9" t="s">
        <v>195</v>
      </c>
      <c r="G108" s="12" t="s">
        <v>196</v>
      </c>
      <c r="H108" s="12" t="s">
        <v>197</v>
      </c>
      <c r="I108" s="12" t="s">
        <v>14</v>
      </c>
    </row>
    <row r="109">
      <c r="A109" s="6">
        <v>46387.0</v>
      </c>
      <c r="B109" s="7" t="str">
        <f t="shared" si="1"/>
        <v>590</v>
      </c>
      <c r="C109" s="7" t="str">
        <f t="shared" si="2"/>
        <v>PES</v>
      </c>
      <c r="D109" s="11">
        <v>590010.0</v>
      </c>
      <c r="E109" s="12" t="s">
        <v>156</v>
      </c>
      <c r="F109" s="9" t="s">
        <v>198</v>
      </c>
      <c r="G109" s="12" t="s">
        <v>199</v>
      </c>
      <c r="H109" s="12" t="s">
        <v>197</v>
      </c>
      <c r="I109" s="12" t="s">
        <v>14</v>
      </c>
    </row>
    <row r="110">
      <c r="A110" s="6">
        <v>46265.0</v>
      </c>
      <c r="B110" s="7" t="str">
        <f t="shared" si="1"/>
        <v>597</v>
      </c>
      <c r="C110" s="7" t="str">
        <f t="shared" si="2"/>
        <v>Mestres</v>
      </c>
      <c r="D110" s="11">
        <v>597025.0</v>
      </c>
      <c r="E110" s="12" t="s">
        <v>19</v>
      </c>
      <c r="F110" s="9" t="s">
        <v>169</v>
      </c>
      <c r="G110" s="12" t="s">
        <v>71</v>
      </c>
      <c r="H110" s="12" t="s">
        <v>200</v>
      </c>
      <c r="I110" s="12" t="s">
        <v>14</v>
      </c>
    </row>
    <row r="111">
      <c r="A111" s="6">
        <v>46265.0</v>
      </c>
      <c r="B111" s="7" t="str">
        <f t="shared" si="1"/>
        <v>597</v>
      </c>
      <c r="C111" s="7" t="str">
        <f t="shared" si="2"/>
        <v>Mestres</v>
      </c>
      <c r="D111" s="11">
        <v>597032.0</v>
      </c>
      <c r="E111" s="12" t="s">
        <v>89</v>
      </c>
      <c r="F111" s="9" t="s">
        <v>201</v>
      </c>
      <c r="G111" s="12" t="s">
        <v>202</v>
      </c>
      <c r="H111" s="12" t="s">
        <v>203</v>
      </c>
      <c r="I111" s="12" t="s">
        <v>14</v>
      </c>
    </row>
    <row r="112">
      <c r="A112" s="6">
        <v>46265.0</v>
      </c>
      <c r="B112" s="7" t="str">
        <f t="shared" si="1"/>
        <v>590</v>
      </c>
      <c r="C112" s="7" t="str">
        <f t="shared" si="2"/>
        <v>PES</v>
      </c>
      <c r="D112" s="11">
        <v>590010.0</v>
      </c>
      <c r="E112" s="12" t="s">
        <v>156</v>
      </c>
      <c r="F112" s="9" t="s">
        <v>204</v>
      </c>
      <c r="G112" s="12" t="s">
        <v>205</v>
      </c>
      <c r="H112" s="12" t="s">
        <v>206</v>
      </c>
      <c r="I112" s="12" t="s">
        <v>14</v>
      </c>
    </row>
    <row r="113">
      <c r="A113" s="6">
        <v>46295.0</v>
      </c>
      <c r="B113" s="7" t="str">
        <f t="shared" si="1"/>
        <v>597</v>
      </c>
      <c r="C113" s="7" t="str">
        <f t="shared" si="2"/>
        <v>Mestres</v>
      </c>
      <c r="D113" s="11">
        <v>597032.0</v>
      </c>
      <c r="E113" s="12" t="s">
        <v>89</v>
      </c>
      <c r="F113" s="9" t="s">
        <v>204</v>
      </c>
      <c r="G113" s="12" t="s">
        <v>205</v>
      </c>
      <c r="H113" s="12" t="s">
        <v>206</v>
      </c>
      <c r="I113" s="12" t="s">
        <v>14</v>
      </c>
    </row>
    <row r="114">
      <c r="A114" s="6">
        <v>46295.0</v>
      </c>
      <c r="B114" s="7" t="str">
        <f t="shared" si="1"/>
        <v>590</v>
      </c>
      <c r="C114" s="7" t="str">
        <f t="shared" si="2"/>
        <v>PES</v>
      </c>
      <c r="D114" s="11">
        <v>590053.0</v>
      </c>
      <c r="E114" s="12" t="s">
        <v>28</v>
      </c>
      <c r="F114" s="9" t="s">
        <v>207</v>
      </c>
      <c r="G114" s="12" t="s">
        <v>208</v>
      </c>
      <c r="H114" s="12" t="s">
        <v>209</v>
      </c>
      <c r="I114" s="12" t="s">
        <v>14</v>
      </c>
    </row>
    <row r="115">
      <c r="A115" s="6">
        <v>46372.0</v>
      </c>
      <c r="B115" s="7" t="str">
        <f t="shared" si="1"/>
        <v>590</v>
      </c>
      <c r="C115" s="7" t="str">
        <f t="shared" si="2"/>
        <v>PES</v>
      </c>
      <c r="D115" s="11">
        <v>590101.0</v>
      </c>
      <c r="E115" s="12" t="s">
        <v>131</v>
      </c>
      <c r="F115" s="9" t="s">
        <v>207</v>
      </c>
      <c r="G115" s="12" t="s">
        <v>208</v>
      </c>
      <c r="H115" s="12" t="s">
        <v>209</v>
      </c>
      <c r="I115" s="12" t="s">
        <v>14</v>
      </c>
    </row>
    <row r="116">
      <c r="A116" s="6">
        <v>46265.0</v>
      </c>
      <c r="B116" s="7" t="str">
        <f t="shared" si="1"/>
        <v>591</v>
      </c>
      <c r="C116" s="7" t="str">
        <f t="shared" si="2"/>
        <v>PTFP</v>
      </c>
      <c r="D116" s="11">
        <v>591209.0</v>
      </c>
      <c r="E116" s="12" t="s">
        <v>106</v>
      </c>
      <c r="F116" s="9" t="s">
        <v>207</v>
      </c>
      <c r="G116" s="12" t="s">
        <v>208</v>
      </c>
      <c r="H116" s="12" t="s">
        <v>209</v>
      </c>
      <c r="I116" s="12" t="s">
        <v>14</v>
      </c>
    </row>
    <row r="117">
      <c r="A117" s="6">
        <v>46265.0</v>
      </c>
      <c r="B117" s="7" t="str">
        <f t="shared" si="1"/>
        <v>591</v>
      </c>
      <c r="C117" s="7" t="str">
        <f t="shared" si="2"/>
        <v>PTFP</v>
      </c>
      <c r="D117" s="11">
        <v>591209.0</v>
      </c>
      <c r="E117" s="12" t="s">
        <v>106</v>
      </c>
      <c r="F117" s="9" t="s">
        <v>207</v>
      </c>
      <c r="G117" s="12" t="s">
        <v>208</v>
      </c>
      <c r="H117" s="12" t="s">
        <v>209</v>
      </c>
      <c r="I117" s="12" t="s">
        <v>14</v>
      </c>
    </row>
    <row r="118">
      <c r="A118" s="6">
        <v>46387.0</v>
      </c>
      <c r="B118" s="7" t="str">
        <f t="shared" si="1"/>
        <v>597</v>
      </c>
      <c r="C118" s="7" t="str">
        <f t="shared" si="2"/>
        <v>Mestres</v>
      </c>
      <c r="D118" s="11">
        <v>597038.0</v>
      </c>
      <c r="E118" s="12" t="s">
        <v>35</v>
      </c>
      <c r="F118" s="9" t="s">
        <v>210</v>
      </c>
      <c r="G118" s="12" t="s">
        <v>211</v>
      </c>
      <c r="H118" s="12" t="s">
        <v>209</v>
      </c>
      <c r="I118" s="12" t="s">
        <v>14</v>
      </c>
    </row>
    <row r="119">
      <c r="A119" s="6">
        <v>46264.0</v>
      </c>
      <c r="B119" s="7" t="str">
        <f t="shared" si="1"/>
        <v>597</v>
      </c>
      <c r="C119" s="7" t="str">
        <f t="shared" si="2"/>
        <v>Mestres</v>
      </c>
      <c r="D119" s="11">
        <v>597038.0</v>
      </c>
      <c r="E119" s="12" t="s">
        <v>35</v>
      </c>
      <c r="F119" s="9" t="s">
        <v>212</v>
      </c>
      <c r="G119" s="12" t="s">
        <v>213</v>
      </c>
      <c r="H119" s="12" t="s">
        <v>209</v>
      </c>
      <c r="I119" s="12" t="s">
        <v>14</v>
      </c>
    </row>
    <row r="120">
      <c r="A120" s="6">
        <v>46387.0</v>
      </c>
      <c r="B120" s="7" t="str">
        <f t="shared" si="1"/>
        <v>597</v>
      </c>
      <c r="C120" s="7" t="str">
        <f t="shared" si="2"/>
        <v>Mestres</v>
      </c>
      <c r="D120" s="11">
        <v>597032.0</v>
      </c>
      <c r="E120" s="12" t="s">
        <v>89</v>
      </c>
      <c r="F120" s="9" t="s">
        <v>210</v>
      </c>
      <c r="G120" s="12" t="s">
        <v>211</v>
      </c>
      <c r="H120" s="12" t="s">
        <v>214</v>
      </c>
      <c r="I120" s="12" t="s">
        <v>14</v>
      </c>
    </row>
    <row r="121">
      <c r="A121" s="6">
        <v>46265.0</v>
      </c>
      <c r="B121" s="7" t="str">
        <f t="shared" si="1"/>
        <v>590</v>
      </c>
      <c r="C121" s="7" t="str">
        <f t="shared" si="2"/>
        <v>PES</v>
      </c>
      <c r="D121" s="11">
        <v>590011.0</v>
      </c>
      <c r="E121" s="12" t="s">
        <v>40</v>
      </c>
      <c r="F121" s="9" t="s">
        <v>215</v>
      </c>
      <c r="G121" s="12" t="s">
        <v>216</v>
      </c>
      <c r="H121" s="12" t="s">
        <v>217</v>
      </c>
      <c r="I121" s="12" t="s">
        <v>14</v>
      </c>
    </row>
    <row r="122">
      <c r="A122" s="6">
        <v>46265.0</v>
      </c>
      <c r="B122" s="7" t="str">
        <f t="shared" si="1"/>
        <v>590</v>
      </c>
      <c r="C122" s="7" t="str">
        <f t="shared" si="2"/>
        <v>PES</v>
      </c>
      <c r="D122" s="11">
        <v>590017.0</v>
      </c>
      <c r="E122" s="12" t="s">
        <v>218</v>
      </c>
      <c r="F122" s="9" t="s">
        <v>215</v>
      </c>
      <c r="G122" s="12" t="s">
        <v>216</v>
      </c>
      <c r="H122" s="12" t="s">
        <v>217</v>
      </c>
      <c r="I122" s="12" t="s">
        <v>14</v>
      </c>
    </row>
    <row r="123">
      <c r="A123" s="6">
        <v>46265.0</v>
      </c>
      <c r="B123" s="7" t="str">
        <f t="shared" si="1"/>
        <v>597</v>
      </c>
      <c r="C123" s="7" t="str">
        <f t="shared" si="2"/>
        <v>Mestres</v>
      </c>
      <c r="D123" s="11">
        <v>597067.0</v>
      </c>
      <c r="E123" s="12" t="s">
        <v>219</v>
      </c>
      <c r="F123" s="9" t="s">
        <v>215</v>
      </c>
      <c r="G123" s="12" t="s">
        <v>216</v>
      </c>
      <c r="H123" s="12" t="s">
        <v>217</v>
      </c>
      <c r="I123" s="12" t="s">
        <v>14</v>
      </c>
    </row>
    <row r="124">
      <c r="A124" s="6">
        <v>46265.0</v>
      </c>
      <c r="B124" s="7" t="str">
        <f t="shared" si="1"/>
        <v>590</v>
      </c>
      <c r="C124" s="7" t="str">
        <f t="shared" si="2"/>
        <v>PES</v>
      </c>
      <c r="D124" s="11">
        <v>590006.0</v>
      </c>
      <c r="E124" s="12" t="s">
        <v>15</v>
      </c>
      <c r="F124" s="9" t="s">
        <v>220</v>
      </c>
      <c r="G124" s="12" t="s">
        <v>221</v>
      </c>
      <c r="H124" s="12" t="s">
        <v>217</v>
      </c>
      <c r="I124" s="12" t="s">
        <v>14</v>
      </c>
    </row>
    <row r="125">
      <c r="A125" s="6">
        <v>46329.0</v>
      </c>
      <c r="B125" s="7" t="str">
        <f t="shared" si="1"/>
        <v>590</v>
      </c>
      <c r="C125" s="7" t="str">
        <f t="shared" si="2"/>
        <v>PES</v>
      </c>
      <c r="D125" s="11">
        <v>590009.0</v>
      </c>
      <c r="E125" s="12" t="s">
        <v>31</v>
      </c>
      <c r="F125" s="9" t="s">
        <v>220</v>
      </c>
      <c r="G125" s="12" t="s">
        <v>221</v>
      </c>
      <c r="H125" s="12" t="s">
        <v>217</v>
      </c>
      <c r="I125" s="12" t="s">
        <v>14</v>
      </c>
    </row>
    <row r="126">
      <c r="A126" s="6">
        <v>46265.0</v>
      </c>
      <c r="B126" s="7" t="str">
        <f t="shared" si="1"/>
        <v>597</v>
      </c>
      <c r="C126" s="7" t="str">
        <f t="shared" si="2"/>
        <v>Mestres</v>
      </c>
      <c r="D126" s="11">
        <v>597032.0</v>
      </c>
      <c r="E126" s="12" t="s">
        <v>89</v>
      </c>
      <c r="F126" s="9" t="s">
        <v>222</v>
      </c>
      <c r="G126" s="12" t="s">
        <v>223</v>
      </c>
      <c r="H126" s="12" t="s">
        <v>217</v>
      </c>
      <c r="I126" s="12" t="s">
        <v>14</v>
      </c>
    </row>
    <row r="127">
      <c r="A127" s="6">
        <v>46265.0</v>
      </c>
      <c r="B127" s="7" t="str">
        <f t="shared" si="1"/>
        <v>597</v>
      </c>
      <c r="C127" s="7" t="str">
        <f t="shared" si="2"/>
        <v>Mestres</v>
      </c>
      <c r="D127" s="11">
        <v>597038.0</v>
      </c>
      <c r="E127" s="12" t="s">
        <v>35</v>
      </c>
      <c r="F127" s="9" t="s">
        <v>222</v>
      </c>
      <c r="G127" s="12" t="s">
        <v>223</v>
      </c>
      <c r="H127" s="12" t="s">
        <v>217</v>
      </c>
      <c r="I127" s="12" t="s">
        <v>14</v>
      </c>
    </row>
  </sheetData>
  <autoFilter ref="$A$2:$I$127">
    <sortState ref="A2:I127">
      <sortCondition ref="H2:H127"/>
      <sortCondition ref="F2:F127"/>
      <sortCondition ref="D2:D127"/>
      <sortCondition ref="I2:I127"/>
      <sortCondition ref="C2:C127"/>
    </sortState>
  </autoFilter>
  <mergeCells count="2">
    <mergeCell ref="A1:C1"/>
    <mergeCell ref="D1:I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8.63"/>
    <col customWidth="1" min="3" max="3" width="8.0"/>
    <col customWidth="1" min="4" max="4" width="15.88"/>
    <col customWidth="1" min="5" max="5" width="25.5"/>
    <col customWidth="1" min="6" max="6" width="12.25"/>
    <col customWidth="1" min="7" max="7" width="32.38"/>
    <col customWidth="1" min="8" max="8" width="17.75"/>
    <col customWidth="1" min="11" max="11" width="48.0"/>
  </cols>
  <sheetData>
    <row r="1">
      <c r="A1" s="2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2" t="s">
        <v>7</v>
      </c>
      <c r="H1" s="2" t="s">
        <v>8</v>
      </c>
      <c r="I1" s="2" t="s">
        <v>9</v>
      </c>
      <c r="J1" s="5"/>
      <c r="K1" s="5"/>
    </row>
    <row r="2">
      <c r="A2" s="6">
        <f>IFERROR(__xludf.DUMMYFUNCTION("FILTER(Todas!A:I, Todas!B:B=""597"")"),46265.0)</f>
        <v>46265</v>
      </c>
      <c r="B2" s="8" t="str">
        <f>IFERROR(__xludf.DUMMYFUNCTION("""COMPUTED_VALUE"""),"597")</f>
        <v>597</v>
      </c>
      <c r="C2" s="8" t="str">
        <f>IFERROR(__xludf.DUMMYFUNCTION("""COMPUTED_VALUE"""),"Mestres")</f>
        <v>Mestres</v>
      </c>
      <c r="D2" s="9">
        <f>IFERROR(__xludf.DUMMYFUNCTION("""COMPUTED_VALUE"""),597031.0)</f>
        <v>597031</v>
      </c>
      <c r="E2" s="10" t="str">
        <f>IFERROR(__xludf.DUMMYFUNCTION("""COMPUTED_VALUE"""),"Educación Infantil")</f>
        <v>Educación Infantil</v>
      </c>
      <c r="F2" s="9" t="str">
        <f>IFERROR(__xludf.DUMMYFUNCTION("""COMPUTED_VALUE"""),"27009463")</f>
        <v>27009463</v>
      </c>
      <c r="G2" s="12" t="str">
        <f>IFERROR(__xludf.DUMMYFUNCTION("""COMPUTED_VALUE"""),"CEIP de Bretoña")</f>
        <v>CEIP de Bretoña</v>
      </c>
      <c r="H2" s="12" t="str">
        <f>IFERROR(__xludf.DUMMYFUNCTION("""COMPUTED_VALUE"""),"A Pastoriza")</f>
        <v>A Pastoriza</v>
      </c>
      <c r="I2" s="12" t="str">
        <f>IFERROR(__xludf.DUMMYFUNCTION("""COMPUTED_VALUE"""),"Lugo")</f>
        <v>Lugo</v>
      </c>
    </row>
    <row r="3">
      <c r="A3" s="6">
        <f>IFERROR(__xludf.DUMMYFUNCTION("""COMPUTED_VALUE"""),46265.0)</f>
        <v>46265</v>
      </c>
      <c r="B3" s="8" t="str">
        <f>IFERROR(__xludf.DUMMYFUNCTION("""COMPUTED_VALUE"""),"597")</f>
        <v>597</v>
      </c>
      <c r="C3" s="8" t="str">
        <f>IFERROR(__xludf.DUMMYFUNCTION("""COMPUTED_VALUE"""),"Mestres")</f>
        <v>Mestres</v>
      </c>
      <c r="D3" s="9">
        <f>IFERROR(__xludf.DUMMYFUNCTION("""COMPUTED_VALUE"""),597025.0)</f>
        <v>597025</v>
      </c>
      <c r="E3" s="10" t="str">
        <f>IFERROR(__xludf.DUMMYFUNCTION("""COMPUTED_VALUE"""),"Lingua estranxeira: Inglés: 1º ciclo da ESO")</f>
        <v>Lingua estranxeira: Inglés: 1º ciclo da ESO</v>
      </c>
      <c r="F3" s="9" t="str">
        <f>IFERROR(__xludf.DUMMYFUNCTION("""COMPUTED_VALUE"""),"27016315")</f>
        <v>27016315</v>
      </c>
      <c r="G3" s="12" t="str">
        <f>IFERROR(__xludf.DUMMYFUNCTION("""COMPUTED_VALUE"""),"IES de Becerreá")</f>
        <v>IES de Becerreá</v>
      </c>
      <c r="H3" s="12" t="str">
        <f>IFERROR(__xludf.DUMMYFUNCTION("""COMPUTED_VALUE"""),"Becerreá")</f>
        <v>Becerreá</v>
      </c>
      <c r="I3" s="12" t="str">
        <f>IFERROR(__xludf.DUMMYFUNCTION("""COMPUTED_VALUE"""),"Lugo")</f>
        <v>Lugo</v>
      </c>
    </row>
    <row r="4">
      <c r="A4" s="6">
        <f>IFERROR(__xludf.DUMMYFUNCTION("""COMPUTED_VALUE"""),46265.0)</f>
        <v>46265</v>
      </c>
      <c r="B4" s="8" t="str">
        <f>IFERROR(__xludf.DUMMYFUNCTION("""COMPUTED_VALUE"""),"597")</f>
        <v>597</v>
      </c>
      <c r="C4" s="8" t="str">
        <f>IFERROR(__xludf.DUMMYFUNCTION("""COMPUTED_VALUE"""),"Mestres")</f>
        <v>Mestres</v>
      </c>
      <c r="D4" s="9">
        <f>IFERROR(__xludf.DUMMYFUNCTION("""COMPUTED_VALUE"""),597031.0)</f>
        <v>597031</v>
      </c>
      <c r="E4" s="10" t="str">
        <f>IFERROR(__xludf.DUMMYFUNCTION("""COMPUTED_VALUE"""),"Educación Infantil")</f>
        <v>Educación Infantil</v>
      </c>
      <c r="F4" s="9" t="str">
        <f>IFERROR(__xludf.DUMMYFUNCTION("""COMPUTED_VALUE"""),"27002584")</f>
        <v>27002584</v>
      </c>
      <c r="G4" s="12" t="str">
        <f>IFERROR(__xludf.DUMMYFUNCTION("""COMPUTED_VALUE"""),"CEIP Plurilingüe Os Castros ")</f>
        <v>CEIP Plurilingüe Os Castros </v>
      </c>
      <c r="H4" s="12" t="str">
        <f>IFERROR(__xludf.DUMMYFUNCTION("""COMPUTED_VALUE"""),"Burela")</f>
        <v>Burela</v>
      </c>
      <c r="I4" s="12" t="str">
        <f>IFERROR(__xludf.DUMMYFUNCTION("""COMPUTED_VALUE"""),"Lugo")</f>
        <v>Lugo</v>
      </c>
    </row>
    <row r="5">
      <c r="A5" s="6"/>
      <c r="B5" s="8" t="str">
        <f>IFERROR(__xludf.DUMMYFUNCTION("""COMPUTED_VALUE"""),"597")</f>
        <v>597</v>
      </c>
      <c r="C5" s="8" t="str">
        <f>IFERROR(__xludf.DUMMYFUNCTION("""COMPUTED_VALUE"""),"Mestres")</f>
        <v>Mestres</v>
      </c>
      <c r="D5" s="9">
        <f>IFERROR(__xludf.DUMMYFUNCTION("""COMPUTED_VALUE"""),597038.0)</f>
        <v>597038</v>
      </c>
      <c r="E5" s="10" t="str">
        <f>IFERROR(__xludf.DUMMYFUNCTION("""COMPUTED_VALUE"""),"Primaria")</f>
        <v>Primaria</v>
      </c>
      <c r="F5" s="9" t="str">
        <f>IFERROR(__xludf.DUMMYFUNCTION("""COMPUTED_VALUE"""),"27002249")</f>
        <v>27002249</v>
      </c>
      <c r="G5" s="12" t="str">
        <f>IFERROR(__xludf.DUMMYFUNCTION("""COMPUTED_VALUE"""),"CPI Plurilingüe de Castroverde")</f>
        <v>CPI Plurilingüe de Castroverde</v>
      </c>
      <c r="H5" s="12" t="str">
        <f>IFERROR(__xludf.DUMMYFUNCTION("""COMPUTED_VALUE"""),"Castroverde")</f>
        <v>Castroverde</v>
      </c>
      <c r="I5" s="12" t="str">
        <f>IFERROR(__xludf.DUMMYFUNCTION("""COMPUTED_VALUE"""),"Lugo")</f>
        <v>Lugo</v>
      </c>
    </row>
    <row r="6">
      <c r="A6" s="16">
        <f>IFERROR(__xludf.DUMMYFUNCTION("""COMPUTED_VALUE"""),46265.0)</f>
        <v>46265</v>
      </c>
      <c r="B6" s="8" t="str">
        <f>IFERROR(__xludf.DUMMYFUNCTION("""COMPUTED_VALUE"""),"597")</f>
        <v>597</v>
      </c>
      <c r="C6" s="8" t="str">
        <f>IFERROR(__xludf.DUMMYFUNCTION("""COMPUTED_VALUE"""),"Mestres")</f>
        <v>Mestres</v>
      </c>
      <c r="D6" s="9">
        <f>IFERROR(__xludf.DUMMYFUNCTION("""COMPUTED_VALUE"""),597060.0)</f>
        <v>597060</v>
      </c>
      <c r="E6" s="10" t="str">
        <f>IFERROR(__xludf.DUMMYFUNCTION("""COMPUTED_VALUE"""),"Educación Especial: Pedagoxía Terapéutica")</f>
        <v>Educación Especial: Pedagoxía Terapéutica</v>
      </c>
      <c r="F6" s="9" t="str">
        <f>IFERROR(__xludf.DUMMYFUNCTION("""COMPUTED_VALUE"""),"27002249")</f>
        <v>27002249</v>
      </c>
      <c r="G6" s="12" t="str">
        <f>IFERROR(__xludf.DUMMYFUNCTION("""COMPUTED_VALUE"""),"CPI Plurilingüe de Castroverde")</f>
        <v>CPI Plurilingüe de Castroverde</v>
      </c>
      <c r="H6" s="12" t="str">
        <f>IFERROR(__xludf.DUMMYFUNCTION("""COMPUTED_VALUE"""),"Castroverde")</f>
        <v>Castroverde</v>
      </c>
      <c r="I6" s="12" t="str">
        <f>IFERROR(__xludf.DUMMYFUNCTION("""COMPUTED_VALUE"""),"Lugo")</f>
        <v>Lugo</v>
      </c>
    </row>
    <row r="7">
      <c r="A7" s="16">
        <f>IFERROR(__xludf.DUMMYFUNCTION("""COMPUTED_VALUE"""),46265.0)</f>
        <v>46265</v>
      </c>
      <c r="B7" s="8" t="str">
        <f>IFERROR(__xludf.DUMMYFUNCTION("""COMPUTED_VALUE"""),"597")</f>
        <v>597</v>
      </c>
      <c r="C7" s="8" t="str">
        <f>IFERROR(__xludf.DUMMYFUNCTION("""COMPUTED_VALUE"""),"Mestres")</f>
        <v>Mestres</v>
      </c>
      <c r="D7" s="9">
        <f>IFERROR(__xludf.DUMMYFUNCTION("""COMPUTED_VALUE"""),597033.0)</f>
        <v>597033</v>
      </c>
      <c r="E7" s="10" t="str">
        <f>IFERROR(__xludf.DUMMYFUNCTION("""COMPUTED_VALUE"""),"Lingua estranxeira: Francés")</f>
        <v>Lingua estranxeira: Francés</v>
      </c>
      <c r="F7" s="9" t="str">
        <f>IFERROR(__xludf.DUMMYFUNCTION("""COMPUTED_VALUE"""),"27003126")</f>
        <v>27003126</v>
      </c>
      <c r="G7" s="12" t="str">
        <f>IFERROR(__xludf.DUMMYFUNCTION("""COMPUTED_VALUE"""),"CEIP Plurilingüe Xoán de Requeixo")</f>
        <v>CEIP Plurilingüe Xoán de Requeixo</v>
      </c>
      <c r="H7" s="12" t="str">
        <f>IFERROR(__xludf.DUMMYFUNCTION("""COMPUTED_VALUE"""),"Chantada")</f>
        <v>Chantada</v>
      </c>
      <c r="I7" s="12" t="str">
        <f>IFERROR(__xludf.DUMMYFUNCTION("""COMPUTED_VALUE"""),"Lugo")</f>
        <v>Lugo</v>
      </c>
    </row>
    <row r="8">
      <c r="A8" s="6">
        <f>IFERROR(__xludf.DUMMYFUNCTION("""COMPUTED_VALUE"""),46265.0)</f>
        <v>46265</v>
      </c>
      <c r="B8" s="8" t="str">
        <f>IFERROR(__xludf.DUMMYFUNCTION("""COMPUTED_VALUE"""),"597")</f>
        <v>597</v>
      </c>
      <c r="C8" s="8" t="str">
        <f>IFERROR(__xludf.DUMMYFUNCTION("""COMPUTED_VALUE"""),"Mestres")</f>
        <v>Mestres</v>
      </c>
      <c r="D8" s="9">
        <f>IFERROR(__xludf.DUMMYFUNCTION("""COMPUTED_VALUE"""),597038.0)</f>
        <v>597038</v>
      </c>
      <c r="E8" s="10" t="str">
        <f>IFERROR(__xludf.DUMMYFUNCTION("""COMPUTED_VALUE"""),"Primaria")</f>
        <v>Primaria</v>
      </c>
      <c r="F8" s="9" t="str">
        <f>IFERROR(__xludf.DUMMYFUNCTION("""COMPUTED_VALUE"""),"27003126")</f>
        <v>27003126</v>
      </c>
      <c r="G8" s="12" t="str">
        <f>IFERROR(__xludf.DUMMYFUNCTION("""COMPUTED_VALUE"""),"CEIP Plurilingüe Xoán de Requeixo")</f>
        <v>CEIP Plurilingüe Xoán de Requeixo</v>
      </c>
      <c r="H8" s="12" t="str">
        <f>IFERROR(__xludf.DUMMYFUNCTION("""COMPUTED_VALUE"""),"Chantada")</f>
        <v>Chantada</v>
      </c>
      <c r="I8" s="12" t="str">
        <f>IFERROR(__xludf.DUMMYFUNCTION("""COMPUTED_VALUE"""),"Lugo")</f>
        <v>Lugo</v>
      </c>
    </row>
    <row r="9">
      <c r="A9" s="6">
        <f>IFERROR(__xludf.DUMMYFUNCTION("""COMPUTED_VALUE"""),46265.0)</f>
        <v>46265</v>
      </c>
      <c r="B9" s="8" t="str">
        <f>IFERROR(__xludf.DUMMYFUNCTION("""COMPUTED_VALUE"""),"597")</f>
        <v>597</v>
      </c>
      <c r="C9" s="8" t="str">
        <f>IFERROR(__xludf.DUMMYFUNCTION("""COMPUTED_VALUE"""),"Mestres")</f>
        <v>Mestres</v>
      </c>
      <c r="D9" s="9">
        <f>IFERROR(__xludf.DUMMYFUNCTION("""COMPUTED_VALUE"""),597036.0)</f>
        <v>597036</v>
      </c>
      <c r="E9" s="10" t="str">
        <f>IFERROR(__xludf.DUMMYFUNCTION("""COMPUTED_VALUE"""),"Pedagoxía Terapéutica")</f>
        <v>Pedagoxía Terapéutica</v>
      </c>
      <c r="F9" s="9" t="str">
        <f>IFERROR(__xludf.DUMMYFUNCTION("""COMPUTED_VALUE"""),"27013697")</f>
        <v>27013697</v>
      </c>
      <c r="G9" s="12" t="str">
        <f>IFERROR(__xludf.DUMMYFUNCTION("""COMPUTED_VALUE"""),"CEIP Plurilingüe Eloísa Rivadulla")</f>
        <v>CEIP Plurilingüe Eloísa Rivadulla</v>
      </c>
      <c r="H9" s="12" t="str">
        <f>IFERROR(__xludf.DUMMYFUNCTION("""COMPUTED_VALUE"""),"Chantada")</f>
        <v>Chantada</v>
      </c>
      <c r="I9" s="12" t="str">
        <f>IFERROR(__xludf.DUMMYFUNCTION("""COMPUTED_VALUE"""),"Lugo")</f>
        <v>Lugo</v>
      </c>
    </row>
    <row r="10">
      <c r="A10" s="6">
        <f>IFERROR(__xludf.DUMMYFUNCTION("""COMPUTED_VALUE"""),46387.0)</f>
        <v>46387</v>
      </c>
      <c r="B10" s="8" t="str">
        <f>IFERROR(__xludf.DUMMYFUNCTION("""COMPUTED_VALUE"""),"597")</f>
        <v>597</v>
      </c>
      <c r="C10" s="8" t="str">
        <f>IFERROR(__xludf.DUMMYFUNCTION("""COMPUTED_VALUE"""),"Mestres")</f>
        <v>Mestres</v>
      </c>
      <c r="D10" s="9">
        <f>IFERROR(__xludf.DUMMYFUNCTION("""COMPUTED_VALUE"""),597034.0)</f>
        <v>597034</v>
      </c>
      <c r="E10" s="10" t="str">
        <f>IFERROR(__xludf.DUMMYFUNCTION("""COMPUTED_VALUE"""),"Educación Física")</f>
        <v>Educación Física</v>
      </c>
      <c r="F10" s="9" t="str">
        <f>IFERROR(__xludf.DUMMYFUNCTION("""COMPUTED_VALUE"""),"27014847")</f>
        <v>27014847</v>
      </c>
      <c r="G10" s="12" t="str">
        <f>IFERROR(__xludf.DUMMYFUNCTION("""COMPUTED_VALUE"""),"CEIP Plurilingüe do Corgo")</f>
        <v>CEIP Plurilingüe do Corgo</v>
      </c>
      <c r="H10" s="12" t="str">
        <f>IFERROR(__xludf.DUMMYFUNCTION("""COMPUTED_VALUE"""),"Corgo")</f>
        <v>Corgo</v>
      </c>
      <c r="I10" s="12" t="str">
        <f>IFERROR(__xludf.DUMMYFUNCTION("""COMPUTED_VALUE"""),"Lugo")</f>
        <v>Lugo</v>
      </c>
    </row>
    <row r="11">
      <c r="A11" s="6">
        <f>IFERROR(__xludf.DUMMYFUNCTION("""COMPUTED_VALUE"""),46112.0)</f>
        <v>46112</v>
      </c>
      <c r="B11" s="8" t="str">
        <f>IFERROR(__xludf.DUMMYFUNCTION("""COMPUTED_VALUE"""),"597")</f>
        <v>597</v>
      </c>
      <c r="C11" s="8" t="str">
        <f>IFERROR(__xludf.DUMMYFUNCTION("""COMPUTED_VALUE"""),"Mestres")</f>
        <v>Mestres</v>
      </c>
      <c r="D11" s="9">
        <f>IFERROR(__xludf.DUMMYFUNCTION("""COMPUTED_VALUE"""),597033.0)</f>
        <v>597033</v>
      </c>
      <c r="E11" s="10" t="str">
        <f>IFERROR(__xludf.DUMMYFUNCTION("""COMPUTED_VALUE"""),"Lingua extranxeira: Francés")</f>
        <v>Lingua extranxeira: Francés</v>
      </c>
      <c r="F11" s="9" t="str">
        <f>IFERROR(__xludf.DUMMYFUNCTION("""COMPUTED_VALUE"""),"27004428")</f>
        <v>27004428</v>
      </c>
      <c r="G11" s="12" t="str">
        <f>IFERROR(__xludf.DUMMYFUNCTION("""COMPUTED_VALUE"""),"CEIP Plurilingüe de Foz nº 1")</f>
        <v>CEIP Plurilingüe de Foz nº 1</v>
      </c>
      <c r="H11" s="12" t="str">
        <f>IFERROR(__xludf.DUMMYFUNCTION("""COMPUTED_VALUE"""),"Foz")</f>
        <v>Foz</v>
      </c>
      <c r="I11" s="12" t="str">
        <f>IFERROR(__xludf.DUMMYFUNCTION("""COMPUTED_VALUE"""),"Lugo")</f>
        <v>Lugo</v>
      </c>
      <c r="K11" s="23" t="s">
        <v>68</v>
      </c>
    </row>
    <row r="12">
      <c r="A12" s="6">
        <f>IFERROR(__xludf.DUMMYFUNCTION("""COMPUTED_VALUE"""),46387.0)</f>
        <v>46387</v>
      </c>
      <c r="B12" s="8" t="str">
        <f>IFERROR(__xludf.DUMMYFUNCTION("""COMPUTED_VALUE"""),"597")</f>
        <v>597</v>
      </c>
      <c r="C12" s="8" t="str">
        <f>IFERROR(__xludf.DUMMYFUNCTION("""COMPUTED_VALUE"""),"Mestres")</f>
        <v>Mestres</v>
      </c>
      <c r="D12" s="9">
        <f>IFERROR(__xludf.DUMMYFUNCTION("""COMPUTED_VALUE"""),597038.0)</f>
        <v>597038</v>
      </c>
      <c r="E12" s="10" t="str">
        <f>IFERROR(__xludf.DUMMYFUNCTION("""COMPUTED_VALUE"""),"Primaria")</f>
        <v>Primaria</v>
      </c>
      <c r="F12" s="9" t="str">
        <f>IFERROR(__xludf.DUMMYFUNCTION("""COMPUTED_VALUE"""),"27016391")</f>
        <v>27016391</v>
      </c>
      <c r="G12" s="12" t="str">
        <f>IFERROR(__xludf.DUMMYFUNCTION("""COMPUTED_VALUE"""),"CEIP O Cantel")</f>
        <v>CEIP O Cantel</v>
      </c>
      <c r="H12" s="12" t="str">
        <f>IFERROR(__xludf.DUMMYFUNCTION("""COMPUTED_VALUE"""),"Foz")</f>
        <v>Foz</v>
      </c>
      <c r="I12" s="12" t="str">
        <f>IFERROR(__xludf.DUMMYFUNCTION("""COMPUTED_VALUE"""),"Lugo")</f>
        <v>Lugo</v>
      </c>
      <c r="K12" s="24" t="s">
        <v>76</v>
      </c>
    </row>
    <row r="13">
      <c r="A13" s="16">
        <f>IFERROR(__xludf.DUMMYFUNCTION("""COMPUTED_VALUE"""),46265.0)</f>
        <v>46265</v>
      </c>
      <c r="B13" s="8" t="str">
        <f>IFERROR(__xludf.DUMMYFUNCTION("""COMPUTED_VALUE"""),"597")</f>
        <v>597</v>
      </c>
      <c r="C13" s="8" t="str">
        <f>IFERROR(__xludf.DUMMYFUNCTION("""COMPUTED_VALUE"""),"Mestres")</f>
        <v>Mestres</v>
      </c>
      <c r="D13" s="9">
        <f>IFERROR(__xludf.DUMMYFUNCTION("""COMPUTED_VALUE"""),597034.0)</f>
        <v>597034</v>
      </c>
      <c r="E13" s="10" t="str">
        <f>IFERROR(__xludf.DUMMYFUNCTION("""COMPUTED_VALUE"""),"Educación Física")</f>
        <v>Educación Física</v>
      </c>
      <c r="F13" s="9" t="str">
        <f>IFERROR(__xludf.DUMMYFUNCTION("""COMPUTED_VALUE"""),"27014008")</f>
        <v>27014008</v>
      </c>
      <c r="G13" s="12" t="str">
        <f>IFERROR(__xludf.DUMMYFUNCTION("""COMPUTED_VALUE"""),"CPI Plurilingüe Tino Grandío")</f>
        <v>CPI Plurilingüe Tino Grandío</v>
      </c>
      <c r="H13" s="12" t="str">
        <f>IFERROR(__xludf.DUMMYFUNCTION("""COMPUTED_VALUE"""),"Guntín")</f>
        <v>Guntín</v>
      </c>
      <c r="I13" s="12" t="str">
        <f>IFERROR(__xludf.DUMMYFUNCTION("""COMPUTED_VALUE"""),"Lugo")</f>
        <v>Lugo</v>
      </c>
      <c r="K13" s="24" t="s">
        <v>14</v>
      </c>
    </row>
    <row r="14">
      <c r="A14" s="6">
        <f>IFERROR(__xludf.DUMMYFUNCTION("""COMPUTED_VALUE"""),46387.0)</f>
        <v>46387</v>
      </c>
      <c r="B14" s="8" t="str">
        <f>IFERROR(__xludf.DUMMYFUNCTION("""COMPUTED_VALUE"""),"597")</f>
        <v>597</v>
      </c>
      <c r="C14" s="8" t="str">
        <f>IFERROR(__xludf.DUMMYFUNCTION("""COMPUTED_VALUE"""),"Mestres")</f>
        <v>Mestres</v>
      </c>
      <c r="D14" s="9">
        <f>IFERROR(__xludf.DUMMYFUNCTION("""COMPUTED_VALUE"""),597034.0)</f>
        <v>597034</v>
      </c>
      <c r="E14" s="10" t="str">
        <f>IFERROR(__xludf.DUMMYFUNCTION("""COMPUTED_VALUE"""),"Educacion fisica")</f>
        <v>Educacion fisica</v>
      </c>
      <c r="F14" s="9" t="str">
        <f>IFERROR(__xludf.DUMMYFUNCTION("""COMPUTED_VALUE"""),"27001440")</f>
        <v>27001440</v>
      </c>
      <c r="G14" s="12" t="str">
        <f>IFERROR(__xludf.DUMMYFUNCTION("""COMPUTED_VALUE"""),"CEIP Xosé Luís Taboada")</f>
        <v>CEIP Xosé Luís Taboada</v>
      </c>
      <c r="H14" s="12" t="str">
        <f>IFERROR(__xludf.DUMMYFUNCTION("""COMPUTED_VALUE"""),"Lugo")</f>
        <v>Lugo</v>
      </c>
      <c r="I14" s="12" t="str">
        <f>IFERROR(__xludf.DUMMYFUNCTION("""COMPUTED_VALUE"""),"Lugo")</f>
        <v>Lugo</v>
      </c>
      <c r="K14" s="25" t="s">
        <v>88</v>
      </c>
    </row>
    <row r="15">
      <c r="A15" s="16">
        <f>IFERROR(__xludf.DUMMYFUNCTION("""COMPUTED_VALUE"""),46265.0)</f>
        <v>46265</v>
      </c>
      <c r="B15" s="8" t="str">
        <f>IFERROR(__xludf.DUMMYFUNCTION("""COMPUTED_VALUE"""),"597")</f>
        <v>597</v>
      </c>
      <c r="C15" s="8" t="str">
        <f>IFERROR(__xludf.DUMMYFUNCTION("""COMPUTED_VALUE"""),"Mestres")</f>
        <v>Mestres</v>
      </c>
      <c r="D15" s="9">
        <f>IFERROR(__xludf.DUMMYFUNCTION("""COMPUTED_VALUE"""),597034.0)</f>
        <v>597034</v>
      </c>
      <c r="E15" s="10" t="str">
        <f>IFERROR(__xludf.DUMMYFUNCTION("""COMPUTED_VALUE"""),"Educación Física")</f>
        <v>Educación Física</v>
      </c>
      <c r="F15" s="9" t="str">
        <f>IFERROR(__xludf.DUMMYFUNCTION("""COMPUTED_VALUE"""),"27006048")</f>
        <v>27006048</v>
      </c>
      <c r="G15" s="12" t="str">
        <f>IFERROR(__xludf.DUMMYFUNCTION("""COMPUTED_VALUE"""),"CEIP Plurilingüe de Nadela")</f>
        <v>CEIP Plurilingüe de Nadela</v>
      </c>
      <c r="H15" s="12" t="str">
        <f>IFERROR(__xludf.DUMMYFUNCTION("""COMPUTED_VALUE"""),"Lugo")</f>
        <v>Lugo</v>
      </c>
      <c r="I15" s="12" t="str">
        <f>IFERROR(__xludf.DUMMYFUNCTION("""COMPUTED_VALUE"""),"Lugo")</f>
        <v>Lugo</v>
      </c>
      <c r="K15" s="24" t="s">
        <v>111</v>
      </c>
    </row>
    <row r="16">
      <c r="A16" s="6">
        <f>IFERROR(__xludf.DUMMYFUNCTION("""COMPUTED_VALUE"""),46265.0)</f>
        <v>46265</v>
      </c>
      <c r="B16" s="8" t="str">
        <f>IFERROR(__xludf.DUMMYFUNCTION("""COMPUTED_VALUE"""),"597")</f>
        <v>597</v>
      </c>
      <c r="C16" s="8" t="str">
        <f>IFERROR(__xludf.DUMMYFUNCTION("""COMPUTED_VALUE"""),"Mestres")</f>
        <v>Mestres</v>
      </c>
      <c r="D16" s="9">
        <f>IFERROR(__xludf.DUMMYFUNCTION("""COMPUTED_VALUE"""),597031.0)</f>
        <v>597031</v>
      </c>
      <c r="E16" s="10" t="str">
        <f>IFERROR(__xludf.DUMMYFUNCTION("""COMPUTED_VALUE"""),"Educación Infantil")</f>
        <v>Educación Infantil</v>
      </c>
      <c r="F16" s="9" t="str">
        <f>IFERROR(__xludf.DUMMYFUNCTION("""COMPUTED_VALUE"""),"27006164")</f>
        <v>27006164</v>
      </c>
      <c r="G16" s="12" t="str">
        <f>IFERROR(__xludf.DUMMYFUNCTION("""COMPUTED_VALUE"""),"CEIP Albeiros")</f>
        <v>CEIP Albeiros</v>
      </c>
      <c r="H16" s="12" t="str">
        <f>IFERROR(__xludf.DUMMYFUNCTION("""COMPUTED_VALUE"""),"Lugo")</f>
        <v>Lugo</v>
      </c>
      <c r="I16" s="12" t="str">
        <f>IFERROR(__xludf.DUMMYFUNCTION("""COMPUTED_VALUE"""),"Lugo")</f>
        <v>Lugo</v>
      </c>
    </row>
    <row r="17">
      <c r="A17" s="6">
        <f>IFERROR(__xludf.DUMMYFUNCTION("""COMPUTED_VALUE"""),46265.0)</f>
        <v>46265</v>
      </c>
      <c r="B17" s="8" t="str">
        <f>IFERROR(__xludf.DUMMYFUNCTION("""COMPUTED_VALUE"""),"597")</f>
        <v>597</v>
      </c>
      <c r="C17" s="8" t="str">
        <f>IFERROR(__xludf.DUMMYFUNCTION("""COMPUTED_VALUE"""),"Mestres")</f>
        <v>Mestres</v>
      </c>
      <c r="D17" s="9">
        <f>IFERROR(__xludf.DUMMYFUNCTION("""COMPUTED_VALUE"""),597038.0)</f>
        <v>597038</v>
      </c>
      <c r="E17" s="10" t="str">
        <f>IFERROR(__xludf.DUMMYFUNCTION("""COMPUTED_VALUE"""),"Primaria")</f>
        <v>Primaria</v>
      </c>
      <c r="F17" s="9" t="str">
        <f>IFERROR(__xludf.DUMMYFUNCTION("""COMPUTED_VALUE"""),"27006164")</f>
        <v>27006164</v>
      </c>
      <c r="G17" s="12" t="str">
        <f>IFERROR(__xludf.DUMMYFUNCTION("""COMPUTED_VALUE"""),"CEIP Albeiros")</f>
        <v>CEIP Albeiros</v>
      </c>
      <c r="H17" s="12" t="str">
        <f>IFERROR(__xludf.DUMMYFUNCTION("""COMPUTED_VALUE"""),"Lugo")</f>
        <v>Lugo</v>
      </c>
      <c r="I17" s="12" t="str">
        <f>IFERROR(__xludf.DUMMYFUNCTION("""COMPUTED_VALUE"""),"Lugo")</f>
        <v>Lugo</v>
      </c>
    </row>
    <row r="18">
      <c r="A18" s="6">
        <f>IFERROR(__xludf.DUMMYFUNCTION("""COMPUTED_VALUE"""),46053.0)</f>
        <v>46053</v>
      </c>
      <c r="B18" s="8" t="str">
        <f>IFERROR(__xludf.DUMMYFUNCTION("""COMPUTED_VALUE"""),"597")</f>
        <v>597</v>
      </c>
      <c r="C18" s="8" t="str">
        <f>IFERROR(__xludf.DUMMYFUNCTION("""COMPUTED_VALUE"""),"Mestres")</f>
        <v>Mestres</v>
      </c>
      <c r="D18" s="9">
        <f>IFERROR(__xludf.DUMMYFUNCTION("""COMPUTED_VALUE"""),597032.0)</f>
        <v>597032</v>
      </c>
      <c r="E18" s="10" t="str">
        <f>IFERROR(__xludf.DUMMYFUNCTION("""COMPUTED_VALUE"""),"Lingua extranxeira: Inglés")</f>
        <v>Lingua extranxeira: Inglés</v>
      </c>
      <c r="F18" s="9" t="str">
        <f>IFERROR(__xludf.DUMMYFUNCTION("""COMPUTED_VALUE"""),"27006292")</f>
        <v>27006292</v>
      </c>
      <c r="G18" s="12" t="str">
        <f>IFERROR(__xludf.DUMMYFUNCTION("""COMPUTED_VALUE"""),"CEIP As Gándaras")</f>
        <v>CEIP As Gándaras</v>
      </c>
      <c r="H18" s="12" t="str">
        <f>IFERROR(__xludf.DUMMYFUNCTION("""COMPUTED_VALUE"""),"Lugo")</f>
        <v>Lugo</v>
      </c>
      <c r="I18" s="12" t="str">
        <f>IFERROR(__xludf.DUMMYFUNCTION("""COMPUTED_VALUE"""),"Lugo")</f>
        <v>Lugo</v>
      </c>
    </row>
    <row r="19">
      <c r="A19" s="16">
        <f>IFERROR(__xludf.DUMMYFUNCTION("""COMPUTED_VALUE"""),46387.0)</f>
        <v>46387</v>
      </c>
      <c r="B19" s="8" t="str">
        <f>IFERROR(__xludf.DUMMYFUNCTION("""COMPUTED_VALUE"""),"597")</f>
        <v>597</v>
      </c>
      <c r="C19" s="8" t="str">
        <f>IFERROR(__xludf.DUMMYFUNCTION("""COMPUTED_VALUE"""),"Mestres")</f>
        <v>Mestres</v>
      </c>
      <c r="D19" s="9">
        <f>IFERROR(__xludf.DUMMYFUNCTION("""COMPUTED_VALUE"""),597039.0)</f>
        <v>597039</v>
      </c>
      <c r="E19" s="10" t="str">
        <f>IFERROR(__xludf.DUMMYFUNCTION("""COMPUTED_VALUE"""),"Orientacion")</f>
        <v>Orientacion</v>
      </c>
      <c r="F19" s="9" t="str">
        <f>IFERROR(__xludf.DUMMYFUNCTION("""COMPUTED_VALUE"""),"27006292")</f>
        <v>27006292</v>
      </c>
      <c r="G19" s="12" t="str">
        <f>IFERROR(__xludf.DUMMYFUNCTION("""COMPUTED_VALUE"""),"CEIP As Gándaras")</f>
        <v>CEIP As Gándaras</v>
      </c>
      <c r="H19" s="12" t="str">
        <f>IFERROR(__xludf.DUMMYFUNCTION("""COMPUTED_VALUE"""),"Lugo")</f>
        <v>Lugo</v>
      </c>
      <c r="I19" s="12" t="str">
        <f>IFERROR(__xludf.DUMMYFUNCTION("""COMPUTED_VALUE"""),"Lugo")</f>
        <v>Lugo</v>
      </c>
    </row>
    <row r="20">
      <c r="A20" s="6">
        <f>IFERROR(__xludf.DUMMYFUNCTION("""COMPUTED_VALUE"""),46321.0)</f>
        <v>46321</v>
      </c>
      <c r="B20" s="8" t="str">
        <f>IFERROR(__xludf.DUMMYFUNCTION("""COMPUTED_VALUE"""),"597")</f>
        <v>597</v>
      </c>
      <c r="C20" s="8" t="str">
        <f>IFERROR(__xludf.DUMMYFUNCTION("""COMPUTED_VALUE"""),"Mestres")</f>
        <v>Mestres</v>
      </c>
      <c r="D20" s="9">
        <f>IFERROR(__xludf.DUMMYFUNCTION("""COMPUTED_VALUE"""),597032.0)</f>
        <v>597032</v>
      </c>
      <c r="E20" s="10" t="str">
        <f>IFERROR(__xludf.DUMMYFUNCTION("""COMPUTED_VALUE"""),"Lingua estranxeira: Inglés")</f>
        <v>Lingua estranxeira: Inglés</v>
      </c>
      <c r="F20" s="9" t="str">
        <f>IFERROR(__xludf.DUMMYFUNCTION("""COMPUTED_VALUE"""),"27006334")</f>
        <v>27006334</v>
      </c>
      <c r="G20" s="12" t="str">
        <f>IFERROR(__xludf.DUMMYFUNCTION("""COMPUTED_VALUE"""),"CEIP das Mercedes")</f>
        <v>CEIP das Mercedes</v>
      </c>
      <c r="H20" s="12" t="str">
        <f>IFERROR(__xludf.DUMMYFUNCTION("""COMPUTED_VALUE"""),"Lugo")</f>
        <v>Lugo</v>
      </c>
      <c r="I20" s="12" t="str">
        <f>IFERROR(__xludf.DUMMYFUNCTION("""COMPUTED_VALUE"""),"Lugo")</f>
        <v>Lugo</v>
      </c>
    </row>
    <row r="21">
      <c r="A21" s="6">
        <f>IFERROR(__xludf.DUMMYFUNCTION("""COMPUTED_VALUE"""),46265.0)</f>
        <v>46265</v>
      </c>
      <c r="B21" s="8" t="str">
        <f>IFERROR(__xludf.DUMMYFUNCTION("""COMPUTED_VALUE"""),"597")</f>
        <v>597</v>
      </c>
      <c r="C21" s="8" t="str">
        <f>IFERROR(__xludf.DUMMYFUNCTION("""COMPUTED_VALUE"""),"Mestres")</f>
        <v>Mestres</v>
      </c>
      <c r="D21" s="9">
        <f>IFERROR(__xludf.DUMMYFUNCTION("""COMPUTED_VALUE"""),597038.0)</f>
        <v>597038</v>
      </c>
      <c r="E21" s="10" t="str">
        <f>IFERROR(__xludf.DUMMYFUNCTION("""COMPUTED_VALUE"""),"Primaria")</f>
        <v>Primaria</v>
      </c>
      <c r="F21" s="9" t="str">
        <f>IFERROR(__xludf.DUMMYFUNCTION("""COMPUTED_VALUE"""),"27006334")</f>
        <v>27006334</v>
      </c>
      <c r="G21" s="12" t="str">
        <f>IFERROR(__xludf.DUMMYFUNCTION("""COMPUTED_VALUE"""),"CEIP das Mercedes")</f>
        <v>CEIP das Mercedes</v>
      </c>
      <c r="H21" s="12" t="str">
        <f>IFERROR(__xludf.DUMMYFUNCTION("""COMPUTED_VALUE"""),"Lugo")</f>
        <v>Lugo</v>
      </c>
      <c r="I21" s="12" t="str">
        <f>IFERROR(__xludf.DUMMYFUNCTION("""COMPUTED_VALUE"""),"Lugo")</f>
        <v>Lugo</v>
      </c>
    </row>
    <row r="22">
      <c r="A22" s="6">
        <f>IFERROR(__xludf.DUMMYFUNCTION("""COMPUTED_VALUE"""),46112.0)</f>
        <v>46112</v>
      </c>
      <c r="B22" s="8" t="str">
        <f>IFERROR(__xludf.DUMMYFUNCTION("""COMPUTED_VALUE"""),"597")</f>
        <v>597</v>
      </c>
      <c r="C22" s="8" t="str">
        <f>IFERROR(__xludf.DUMMYFUNCTION("""COMPUTED_VALUE"""),"Mestres")</f>
        <v>Mestres</v>
      </c>
      <c r="D22" s="9">
        <f>IFERROR(__xludf.DUMMYFUNCTION("""COMPUTED_VALUE"""),597038.0)</f>
        <v>597038</v>
      </c>
      <c r="E22" s="10" t="str">
        <f>IFERROR(__xludf.DUMMYFUNCTION("""COMPUTED_VALUE"""),"Primaria")</f>
        <v>Primaria</v>
      </c>
      <c r="F22" s="9" t="str">
        <f>IFERROR(__xludf.DUMMYFUNCTION("""COMPUTED_VALUE"""),"27006383")</f>
        <v>27006383</v>
      </c>
      <c r="G22" s="12" t="str">
        <f>IFERROR(__xludf.DUMMYFUNCTION("""COMPUTED_VALUE"""),"CEIP A Ponte")</f>
        <v>CEIP A Ponte</v>
      </c>
      <c r="H22" s="12" t="str">
        <f>IFERROR(__xludf.DUMMYFUNCTION("""COMPUTED_VALUE"""),"Lugo")</f>
        <v>Lugo</v>
      </c>
      <c r="I22" s="12" t="str">
        <f>IFERROR(__xludf.DUMMYFUNCTION("""COMPUTED_VALUE"""),"Lugo")</f>
        <v>Lugo</v>
      </c>
    </row>
    <row r="23">
      <c r="A23" s="6">
        <f>IFERROR(__xludf.DUMMYFUNCTION("""COMPUTED_VALUE"""),46265.0)</f>
        <v>46265</v>
      </c>
      <c r="B23" s="8" t="str">
        <f>IFERROR(__xludf.DUMMYFUNCTION("""COMPUTED_VALUE"""),"597")</f>
        <v>597</v>
      </c>
      <c r="C23" s="8" t="str">
        <f>IFERROR(__xludf.DUMMYFUNCTION("""COMPUTED_VALUE"""),"Mestres")</f>
        <v>Mestres</v>
      </c>
      <c r="D23" s="9">
        <f>IFERROR(__xludf.DUMMYFUNCTION("""COMPUTED_VALUE"""),597036.0)</f>
        <v>597036</v>
      </c>
      <c r="E23" s="10" t="str">
        <f>IFERROR(__xludf.DUMMYFUNCTION("""COMPUTED_VALUE"""),"Pedagoxía Terapéutica")</f>
        <v>Pedagoxía Terapéutica</v>
      </c>
      <c r="F23" s="9" t="str">
        <f>IFERROR(__xludf.DUMMYFUNCTION("""COMPUTED_VALUE"""),"27006401")</f>
        <v>27006401</v>
      </c>
      <c r="G23" s="12" t="str">
        <f>IFERROR(__xludf.DUMMYFUNCTION("""COMPUTED_VALUE"""),"CEIP Sagrado Corazón")</f>
        <v>CEIP Sagrado Corazón</v>
      </c>
      <c r="H23" s="12" t="str">
        <f>IFERROR(__xludf.DUMMYFUNCTION("""COMPUTED_VALUE"""),"Lugo")</f>
        <v>Lugo</v>
      </c>
      <c r="I23" s="12" t="str">
        <f>IFERROR(__xludf.DUMMYFUNCTION("""COMPUTED_VALUE"""),"Lugo")</f>
        <v>Lugo</v>
      </c>
    </row>
    <row r="24">
      <c r="A24" s="6">
        <f>IFERROR(__xludf.DUMMYFUNCTION("""COMPUTED_VALUE"""),46387.0)</f>
        <v>46387</v>
      </c>
      <c r="B24" s="8" t="str">
        <f>IFERROR(__xludf.DUMMYFUNCTION("""COMPUTED_VALUE"""),"597")</f>
        <v>597</v>
      </c>
      <c r="C24" s="8" t="str">
        <f>IFERROR(__xludf.DUMMYFUNCTION("""COMPUTED_VALUE"""),"Mestres")</f>
        <v>Mestres</v>
      </c>
      <c r="D24" s="9">
        <f>IFERROR(__xludf.DUMMYFUNCTION("""COMPUTED_VALUE"""),597038.0)</f>
        <v>597038</v>
      </c>
      <c r="E24" s="10" t="str">
        <f>IFERROR(__xludf.DUMMYFUNCTION("""COMPUTED_VALUE"""),"Educacion primaria")</f>
        <v>Educacion primaria</v>
      </c>
      <c r="F24" s="9" t="str">
        <f>IFERROR(__xludf.DUMMYFUNCTION("""COMPUTED_VALUE"""),"27006401")</f>
        <v>27006401</v>
      </c>
      <c r="G24" s="12" t="str">
        <f>IFERROR(__xludf.DUMMYFUNCTION("""COMPUTED_VALUE"""),"CEIP Sagrado Corazón")</f>
        <v>CEIP Sagrado Corazón</v>
      </c>
      <c r="H24" s="12" t="str">
        <f>IFERROR(__xludf.DUMMYFUNCTION("""COMPUTED_VALUE"""),"Lugo")</f>
        <v>Lugo</v>
      </c>
      <c r="I24" s="12" t="str">
        <f>IFERROR(__xludf.DUMMYFUNCTION("""COMPUTED_VALUE"""),"Lugo")</f>
        <v>Lugo</v>
      </c>
    </row>
    <row r="25">
      <c r="A25" s="6">
        <f>IFERROR(__xludf.DUMMYFUNCTION("""COMPUTED_VALUE"""),46265.0)</f>
        <v>46265</v>
      </c>
      <c r="B25" s="8" t="str">
        <f>IFERROR(__xludf.DUMMYFUNCTION("""COMPUTED_VALUE"""),"597")</f>
        <v>597</v>
      </c>
      <c r="C25" s="8" t="str">
        <f>IFERROR(__xludf.DUMMYFUNCTION("""COMPUTED_VALUE"""),"Mestres")</f>
        <v>Mestres</v>
      </c>
      <c r="D25" s="9">
        <f>IFERROR(__xludf.DUMMYFUNCTION("""COMPUTED_VALUE"""),597038.0)</f>
        <v>597038</v>
      </c>
      <c r="E25" s="10" t="str">
        <f>IFERROR(__xludf.DUMMYFUNCTION("""COMPUTED_VALUE"""),"Primaria")</f>
        <v>Primaria</v>
      </c>
      <c r="F25" s="9" t="str">
        <f>IFERROR(__xludf.DUMMYFUNCTION("""COMPUTED_VALUE"""),"27006449")</f>
        <v>27006449</v>
      </c>
      <c r="G25" s="12" t="str">
        <f>IFERROR(__xludf.DUMMYFUNCTION("""COMPUTED_VALUE"""),"CEIP Rosalía de Castro")</f>
        <v>CEIP Rosalía de Castro</v>
      </c>
      <c r="H25" s="12" t="str">
        <f>IFERROR(__xludf.DUMMYFUNCTION("""COMPUTED_VALUE"""),"Lugo")</f>
        <v>Lugo</v>
      </c>
      <c r="I25" s="12" t="str">
        <f>IFERROR(__xludf.DUMMYFUNCTION("""COMPUTED_VALUE"""),"Lugo")</f>
        <v>Lugo</v>
      </c>
    </row>
    <row r="26">
      <c r="A26" s="6">
        <f>IFERROR(__xludf.DUMMYFUNCTION("""COMPUTED_VALUE"""),46058.0)</f>
        <v>46058</v>
      </c>
      <c r="B26" s="8" t="str">
        <f>IFERROR(__xludf.DUMMYFUNCTION("""COMPUTED_VALUE"""),"597")</f>
        <v>597</v>
      </c>
      <c r="C26" s="8" t="str">
        <f>IFERROR(__xludf.DUMMYFUNCTION("""COMPUTED_VALUE"""),"Mestres")</f>
        <v>Mestres</v>
      </c>
      <c r="D26" s="9">
        <f>IFERROR(__xludf.DUMMYFUNCTION("""COMPUTED_VALUE"""),597060.0)</f>
        <v>597060</v>
      </c>
      <c r="E26" s="10" t="str">
        <f>IFERROR(__xludf.DUMMYFUNCTION("""COMPUTED_VALUE"""),"Educación Especial: Pedagoxía Terapéutica")</f>
        <v>Educación Especial: Pedagoxía Terapéutica</v>
      </c>
      <c r="F26" s="9" t="str">
        <f>IFERROR(__xludf.DUMMYFUNCTION("""COMPUTED_VALUE"""),"27006531")</f>
        <v>27006531</v>
      </c>
      <c r="G26" s="12" t="str">
        <f>IFERROR(__xludf.DUMMYFUNCTION("""COMPUTED_VALUE"""),"IES Lucus Augusti")</f>
        <v>IES Lucus Augusti</v>
      </c>
      <c r="H26" s="12" t="str">
        <f>IFERROR(__xludf.DUMMYFUNCTION("""COMPUTED_VALUE"""),"Lugo")</f>
        <v>Lugo</v>
      </c>
      <c r="I26" s="12" t="str">
        <f>IFERROR(__xludf.DUMMYFUNCTION("""COMPUTED_VALUE"""),"Lugo")</f>
        <v>Lugo</v>
      </c>
    </row>
    <row r="27">
      <c r="A27" s="6">
        <f>IFERROR(__xludf.DUMMYFUNCTION("""COMPUTED_VALUE"""),46265.0)</f>
        <v>46265</v>
      </c>
      <c r="B27" s="8" t="str">
        <f>IFERROR(__xludf.DUMMYFUNCTION("""COMPUTED_VALUE"""),"597")</f>
        <v>597</v>
      </c>
      <c r="C27" s="8" t="str">
        <f>IFERROR(__xludf.DUMMYFUNCTION("""COMPUTED_VALUE"""),"Mestres")</f>
        <v>Mestres</v>
      </c>
      <c r="D27" s="9">
        <f>IFERROR(__xludf.DUMMYFUNCTION("""COMPUTED_VALUE"""),597034.0)</f>
        <v>597034</v>
      </c>
      <c r="E27" s="10" t="str">
        <f>IFERROR(__xludf.DUMMYFUNCTION("""COMPUTED_VALUE"""),"Educación Física")</f>
        <v>Educación Física</v>
      </c>
      <c r="F27" s="9" t="str">
        <f>IFERROR(__xludf.DUMMYFUNCTION("""COMPUTED_VALUE"""),"27013673")</f>
        <v>27013673</v>
      </c>
      <c r="G27" s="12" t="str">
        <f>IFERROR(__xludf.DUMMYFUNCTION("""COMPUTED_VALUE"""),"CEIP de Casás")</f>
        <v>CEIP de Casás</v>
      </c>
      <c r="H27" s="12" t="str">
        <f>IFERROR(__xludf.DUMMYFUNCTION("""COMPUTED_VALUE"""),"Lugo")</f>
        <v>Lugo</v>
      </c>
      <c r="I27" s="12" t="str">
        <f>IFERROR(__xludf.DUMMYFUNCTION("""COMPUTED_VALUE"""),"Lugo")</f>
        <v>Lugo</v>
      </c>
    </row>
    <row r="28">
      <c r="A28" s="6">
        <f>IFERROR(__xludf.DUMMYFUNCTION("""COMPUTED_VALUE"""),46265.0)</f>
        <v>46265</v>
      </c>
      <c r="B28" s="8" t="str">
        <f>IFERROR(__xludf.DUMMYFUNCTION("""COMPUTED_VALUE"""),"597")</f>
        <v>597</v>
      </c>
      <c r="C28" s="8" t="str">
        <f>IFERROR(__xludf.DUMMYFUNCTION("""COMPUTED_VALUE"""),"Mestres")</f>
        <v>Mestres</v>
      </c>
      <c r="D28" s="9">
        <f>IFERROR(__xludf.DUMMYFUNCTION("""COMPUTED_VALUE"""),597036.0)</f>
        <v>597036</v>
      </c>
      <c r="E28" s="10" t="str">
        <f>IFERROR(__xludf.DUMMYFUNCTION("""COMPUTED_VALUE"""),"Pedagoxía Terapéutica")</f>
        <v>Pedagoxía Terapéutica</v>
      </c>
      <c r="F28" s="9" t="str">
        <f>IFERROR(__xludf.DUMMYFUNCTION("""COMPUTED_VALUE"""),"27014057")</f>
        <v>27014057</v>
      </c>
      <c r="G28" s="12" t="str">
        <f>IFERROR(__xludf.DUMMYFUNCTION("""COMPUTED_VALUE"""),"CEE Santa María")</f>
        <v>CEE Santa María</v>
      </c>
      <c r="H28" s="12" t="str">
        <f>IFERROR(__xludf.DUMMYFUNCTION("""COMPUTED_VALUE"""),"Lugo")</f>
        <v>Lugo</v>
      </c>
      <c r="I28" s="12" t="str">
        <f>IFERROR(__xludf.DUMMYFUNCTION("""COMPUTED_VALUE"""),"Lugo")</f>
        <v>Lugo</v>
      </c>
    </row>
    <row r="29">
      <c r="A29" s="6"/>
      <c r="B29" s="8" t="str">
        <f>IFERROR(__xludf.DUMMYFUNCTION("""COMPUTED_VALUE"""),"597")</f>
        <v>597</v>
      </c>
      <c r="C29" s="8" t="str">
        <f>IFERROR(__xludf.DUMMYFUNCTION("""COMPUTED_VALUE"""),"Mestres")</f>
        <v>Mestres</v>
      </c>
      <c r="D29" s="9">
        <f>IFERROR(__xludf.DUMMYFUNCTION("""COMPUTED_VALUE"""),597036.0)</f>
        <v>597036</v>
      </c>
      <c r="E29" s="10" t="str">
        <f>IFERROR(__xludf.DUMMYFUNCTION("""COMPUTED_VALUE"""),"Pedagoxía Terapéutica")</f>
        <v>Pedagoxía Terapéutica</v>
      </c>
      <c r="F29" s="9" t="str">
        <f>IFERROR(__xludf.DUMMYFUNCTION("""COMPUTED_VALUE"""),"27014057")</f>
        <v>27014057</v>
      </c>
      <c r="G29" s="12" t="str">
        <f>IFERROR(__xludf.DUMMYFUNCTION("""COMPUTED_VALUE"""),"CEE Santa María")</f>
        <v>CEE Santa María</v>
      </c>
      <c r="H29" s="12" t="str">
        <f>IFERROR(__xludf.DUMMYFUNCTION("""COMPUTED_VALUE"""),"Lugo")</f>
        <v>Lugo</v>
      </c>
      <c r="I29" s="12" t="str">
        <f>IFERROR(__xludf.DUMMYFUNCTION("""COMPUTED_VALUE"""),"Lugo")</f>
        <v>Lugo</v>
      </c>
    </row>
    <row r="30">
      <c r="A30" s="6">
        <f>IFERROR(__xludf.DUMMYFUNCTION("""COMPUTED_VALUE"""),46273.0)</f>
        <v>46273</v>
      </c>
      <c r="B30" s="8" t="str">
        <f>IFERROR(__xludf.DUMMYFUNCTION("""COMPUTED_VALUE"""),"597")</f>
        <v>597</v>
      </c>
      <c r="C30" s="8" t="str">
        <f>IFERROR(__xludf.DUMMYFUNCTION("""COMPUTED_VALUE"""),"Mestres")</f>
        <v>Mestres</v>
      </c>
      <c r="D30" s="9">
        <f>IFERROR(__xludf.DUMMYFUNCTION("""COMPUTED_VALUE"""),597032.0)</f>
        <v>597032</v>
      </c>
      <c r="E30" s="10" t="str">
        <f>IFERROR(__xludf.DUMMYFUNCTION("""COMPUTED_VALUE"""),"Lingua extranxeira: Inglés")</f>
        <v>Lingua extranxeira: Inglés</v>
      </c>
      <c r="F30" s="9" t="str">
        <f>IFERROR(__xludf.DUMMYFUNCTION("""COMPUTED_VALUE"""),"27014665")</f>
        <v>27014665</v>
      </c>
      <c r="G30" s="12" t="str">
        <f>IFERROR(__xludf.DUMMYFUNCTION("""COMPUTED_VALUE"""),"CEIP Luís Pimentel")</f>
        <v>CEIP Luís Pimentel</v>
      </c>
      <c r="H30" s="12" t="str">
        <f>IFERROR(__xludf.DUMMYFUNCTION("""COMPUTED_VALUE"""),"Lugo")</f>
        <v>Lugo</v>
      </c>
      <c r="I30" s="12" t="str">
        <f>IFERROR(__xludf.DUMMYFUNCTION("""COMPUTED_VALUE"""),"Lugo")</f>
        <v>Lugo</v>
      </c>
    </row>
    <row r="31">
      <c r="A31" s="6"/>
      <c r="B31" s="8" t="str">
        <f>IFERROR(__xludf.DUMMYFUNCTION("""COMPUTED_VALUE"""),"597")</f>
        <v>597</v>
      </c>
      <c r="C31" s="8" t="str">
        <f>IFERROR(__xludf.DUMMYFUNCTION("""COMPUTED_VALUE"""),"Mestres")</f>
        <v>Mestres</v>
      </c>
      <c r="D31" s="9">
        <f>IFERROR(__xludf.DUMMYFUNCTION("""COMPUTED_VALUE"""),597038.0)</f>
        <v>597038</v>
      </c>
      <c r="E31" s="10" t="str">
        <f>IFERROR(__xludf.DUMMYFUNCTION("""COMPUTED_VALUE"""),"Primaria")</f>
        <v>Primaria</v>
      </c>
      <c r="F31" s="9" t="str">
        <f>IFERROR(__xludf.DUMMYFUNCTION("""COMPUTED_VALUE"""),"27014665")</f>
        <v>27014665</v>
      </c>
      <c r="G31" s="12" t="str">
        <f>IFERROR(__xludf.DUMMYFUNCTION("""COMPUTED_VALUE"""),"CEIP Luís Pimentel")</f>
        <v>CEIP Luís Pimentel</v>
      </c>
      <c r="H31" s="12" t="str">
        <f>IFERROR(__xludf.DUMMYFUNCTION("""COMPUTED_VALUE"""),"Lugo")</f>
        <v>Lugo</v>
      </c>
      <c r="I31" s="12" t="str">
        <f>IFERROR(__xludf.DUMMYFUNCTION("""COMPUTED_VALUE"""),"Lugo")</f>
        <v>Lugo</v>
      </c>
    </row>
    <row r="32">
      <c r="A32" s="6">
        <f>IFERROR(__xludf.DUMMYFUNCTION("""COMPUTED_VALUE"""),46387.0)</f>
        <v>46387</v>
      </c>
      <c r="B32" s="8" t="str">
        <f>IFERROR(__xludf.DUMMYFUNCTION("""COMPUTED_VALUE"""),"597")</f>
        <v>597</v>
      </c>
      <c r="C32" s="8" t="str">
        <f>IFERROR(__xludf.DUMMYFUNCTION("""COMPUTED_VALUE"""),"Mestres")</f>
        <v>Mestres</v>
      </c>
      <c r="D32" s="9">
        <f>IFERROR(__xludf.DUMMYFUNCTION("""COMPUTED_VALUE"""),597036.0)</f>
        <v>597036</v>
      </c>
      <c r="E32" s="10" t="str">
        <f>IFERROR(__xludf.DUMMYFUNCTION("""COMPUTED_VALUE"""),"Pedagoxía Terapéutica")</f>
        <v>Pedagoxía Terapéutica</v>
      </c>
      <c r="F32" s="9" t="str">
        <f>IFERROR(__xludf.DUMMYFUNCTION("""COMPUTED_VALUE"""),"27014793")</f>
        <v>27014793</v>
      </c>
      <c r="G32" s="12" t="str">
        <f>IFERROR(__xludf.DUMMYFUNCTION("""COMPUTED_VALUE"""),"CEIP Paradai")</f>
        <v>CEIP Paradai</v>
      </c>
      <c r="H32" s="12" t="str">
        <f>IFERROR(__xludf.DUMMYFUNCTION("""COMPUTED_VALUE"""),"Lugo")</f>
        <v>Lugo</v>
      </c>
      <c r="I32" s="12" t="str">
        <f>IFERROR(__xludf.DUMMYFUNCTION("""COMPUTED_VALUE"""),"Lugo")</f>
        <v>Lugo</v>
      </c>
    </row>
    <row r="33">
      <c r="A33" s="16">
        <f>IFERROR(__xludf.DUMMYFUNCTION("""COMPUTED_VALUE"""),46265.0)</f>
        <v>46265</v>
      </c>
      <c r="B33" s="8" t="str">
        <f>IFERROR(__xludf.DUMMYFUNCTION("""COMPUTED_VALUE"""),"597")</f>
        <v>597</v>
      </c>
      <c r="C33" s="8" t="str">
        <f>IFERROR(__xludf.DUMMYFUNCTION("""COMPUTED_VALUE"""),"Mestres")</f>
        <v>Mestres</v>
      </c>
      <c r="D33" s="9">
        <f>IFERROR(__xludf.DUMMYFUNCTION("""COMPUTED_VALUE"""),597038.0)</f>
        <v>597038</v>
      </c>
      <c r="E33" s="10" t="str">
        <f>IFERROR(__xludf.DUMMYFUNCTION("""COMPUTED_VALUE"""),"Primaria")</f>
        <v>Primaria</v>
      </c>
      <c r="F33" s="9" t="str">
        <f>IFERROR(__xludf.DUMMYFUNCTION("""COMPUTED_VALUE"""),"27014793")</f>
        <v>27014793</v>
      </c>
      <c r="G33" s="12" t="str">
        <f>IFERROR(__xludf.DUMMYFUNCTION("""COMPUTED_VALUE"""),"CEIP Paradai")</f>
        <v>CEIP Paradai</v>
      </c>
      <c r="H33" s="12" t="str">
        <f>IFERROR(__xludf.DUMMYFUNCTION("""COMPUTED_VALUE"""),"Lugo")</f>
        <v>Lugo</v>
      </c>
      <c r="I33" s="12" t="str">
        <f>IFERROR(__xludf.DUMMYFUNCTION("""COMPUTED_VALUE"""),"Lugo")</f>
        <v>Lugo</v>
      </c>
    </row>
    <row r="34">
      <c r="A34" s="6">
        <f>IFERROR(__xludf.DUMMYFUNCTION("""COMPUTED_VALUE"""),46265.0)</f>
        <v>46265</v>
      </c>
      <c r="B34" s="8" t="str">
        <f>IFERROR(__xludf.DUMMYFUNCTION("""COMPUTED_VALUE"""),"597")</f>
        <v>597</v>
      </c>
      <c r="C34" s="8" t="str">
        <f>IFERROR(__xludf.DUMMYFUNCTION("""COMPUTED_VALUE"""),"Mestres")</f>
        <v>Mestres</v>
      </c>
      <c r="D34" s="9">
        <f>IFERROR(__xludf.DUMMYFUNCTION("""COMPUTED_VALUE"""),597038.0)</f>
        <v>597038</v>
      </c>
      <c r="E34" s="10" t="str">
        <f>IFERROR(__xludf.DUMMYFUNCTION("""COMPUTED_VALUE"""),"Primaria")</f>
        <v>Primaria</v>
      </c>
      <c r="F34" s="9" t="str">
        <f>IFERROR(__xludf.DUMMYFUNCTION("""COMPUTED_VALUE"""),"27014793")</f>
        <v>27014793</v>
      </c>
      <c r="G34" s="12" t="str">
        <f>IFERROR(__xludf.DUMMYFUNCTION("""COMPUTED_VALUE"""),"CEIP Paradai")</f>
        <v>CEIP Paradai</v>
      </c>
      <c r="H34" s="12" t="str">
        <f>IFERROR(__xludf.DUMMYFUNCTION("""COMPUTED_VALUE"""),"Lugo")</f>
        <v>Lugo</v>
      </c>
      <c r="I34" s="12" t="str">
        <f>IFERROR(__xludf.DUMMYFUNCTION("""COMPUTED_VALUE"""),"Lugo")</f>
        <v>Lugo</v>
      </c>
    </row>
    <row r="35">
      <c r="A35" s="6">
        <f>IFERROR(__xludf.DUMMYFUNCTION("""COMPUTED_VALUE"""),46265.0)</f>
        <v>46265</v>
      </c>
      <c r="B35" s="8" t="str">
        <f>IFERROR(__xludf.DUMMYFUNCTION("""COMPUTED_VALUE"""),"597")</f>
        <v>597</v>
      </c>
      <c r="C35" s="8" t="str">
        <f>IFERROR(__xludf.DUMMYFUNCTION("""COMPUTED_VALUE"""),"Mestres")</f>
        <v>Mestres</v>
      </c>
      <c r="D35" s="9">
        <f>IFERROR(__xludf.DUMMYFUNCTION("""COMPUTED_VALUE"""),597031.0)</f>
        <v>597031</v>
      </c>
      <c r="E35" s="10" t="str">
        <f>IFERROR(__xludf.DUMMYFUNCTION("""COMPUTED_VALUE"""),"Educación Infantil")</f>
        <v>Educación Infantil</v>
      </c>
      <c r="F35" s="9" t="str">
        <f>IFERROR(__xludf.DUMMYFUNCTION("""COMPUTED_VALUE"""),"27016467")</f>
        <v>27016467</v>
      </c>
      <c r="G35" s="12" t="str">
        <f>IFERROR(__xludf.DUMMYFUNCTION("""COMPUTED_VALUE"""),"CEIP Menéndez Pelayo")</f>
        <v>CEIP Menéndez Pelayo</v>
      </c>
      <c r="H35" s="12" t="str">
        <f>IFERROR(__xludf.DUMMYFUNCTION("""COMPUTED_VALUE"""),"Lugo")</f>
        <v>Lugo</v>
      </c>
      <c r="I35" s="12" t="str">
        <f>IFERROR(__xludf.DUMMYFUNCTION("""COMPUTED_VALUE"""),"Lugo")</f>
        <v>Lugo</v>
      </c>
    </row>
    <row r="36">
      <c r="A36" s="6">
        <f>IFERROR(__xludf.DUMMYFUNCTION("""COMPUTED_VALUE"""),46265.0)</f>
        <v>46265</v>
      </c>
      <c r="B36" s="8" t="str">
        <f>IFERROR(__xludf.DUMMYFUNCTION("""COMPUTED_VALUE"""),"597")</f>
        <v>597</v>
      </c>
      <c r="C36" s="8" t="str">
        <f>IFERROR(__xludf.DUMMYFUNCTION("""COMPUTED_VALUE"""),"Mestres")</f>
        <v>Mestres</v>
      </c>
      <c r="D36" s="9">
        <f>IFERROR(__xludf.DUMMYFUNCTION("""COMPUTED_VALUE"""),597031.0)</f>
        <v>597031</v>
      </c>
      <c r="E36" s="10" t="str">
        <f>IFERROR(__xludf.DUMMYFUNCTION("""COMPUTED_VALUE"""),"Educación Infantil")</f>
        <v>Educación Infantil</v>
      </c>
      <c r="F36" s="9" t="str">
        <f>IFERROR(__xludf.DUMMYFUNCTION("""COMPUTED_VALUE"""),"27016467")</f>
        <v>27016467</v>
      </c>
      <c r="G36" s="12" t="str">
        <f>IFERROR(__xludf.DUMMYFUNCTION("""COMPUTED_VALUE"""),"CEIP Menéndez Pelayo")</f>
        <v>CEIP Menéndez Pelayo</v>
      </c>
      <c r="H36" s="12" t="str">
        <f>IFERROR(__xludf.DUMMYFUNCTION("""COMPUTED_VALUE"""),"Lugo")</f>
        <v>Lugo</v>
      </c>
      <c r="I36" s="12" t="str">
        <f>IFERROR(__xludf.DUMMYFUNCTION("""COMPUTED_VALUE"""),"Lugo")</f>
        <v>Lugo</v>
      </c>
    </row>
    <row r="37">
      <c r="A37" s="6">
        <f>IFERROR(__xludf.DUMMYFUNCTION("""COMPUTED_VALUE"""),46387.0)</f>
        <v>46387</v>
      </c>
      <c r="B37" s="8" t="str">
        <f>IFERROR(__xludf.DUMMYFUNCTION("""COMPUTED_VALUE"""),"597")</f>
        <v>597</v>
      </c>
      <c r="C37" s="8" t="str">
        <f>IFERROR(__xludf.DUMMYFUNCTION("""COMPUTED_VALUE"""),"Mestres")</f>
        <v>Mestres</v>
      </c>
      <c r="D37" s="9">
        <f>IFERROR(__xludf.DUMMYFUNCTION("""COMPUTED_VALUE"""),597025.0)</f>
        <v>597025</v>
      </c>
      <c r="E37" s="10" t="str">
        <f>IFERROR(__xludf.DUMMYFUNCTION("""COMPUTED_VALUE"""),"Lingua extranxeira: Inglés")</f>
        <v>Lingua extranxeira: Inglés</v>
      </c>
      <c r="F37" s="9" t="str">
        <f>IFERROR(__xludf.DUMMYFUNCTION("""COMPUTED_VALUE"""),"27016704")</f>
        <v>27016704</v>
      </c>
      <c r="G37" s="12" t="str">
        <f>IFERROR(__xludf.DUMMYFUNCTION("""COMPUTED_VALUE"""),"IES Leiras Pulpeiro")</f>
        <v>IES Leiras Pulpeiro</v>
      </c>
      <c r="H37" s="12" t="str">
        <f>IFERROR(__xludf.DUMMYFUNCTION("""COMPUTED_VALUE"""),"Lugo")</f>
        <v>Lugo</v>
      </c>
      <c r="I37" s="12" t="str">
        <f>IFERROR(__xludf.DUMMYFUNCTION("""COMPUTED_VALUE"""),"Lugo")</f>
        <v>Lugo</v>
      </c>
    </row>
    <row r="38">
      <c r="A38" s="6">
        <f>IFERROR(__xludf.DUMMYFUNCTION("""COMPUTED_VALUE"""),46295.0)</f>
        <v>46295</v>
      </c>
      <c r="B38" s="8" t="str">
        <f>IFERROR(__xludf.DUMMYFUNCTION("""COMPUTED_VALUE"""),"597")</f>
        <v>597</v>
      </c>
      <c r="C38" s="8" t="str">
        <f>IFERROR(__xludf.DUMMYFUNCTION("""COMPUTED_VALUE"""),"Mestres")</f>
        <v>Mestres</v>
      </c>
      <c r="D38" s="9">
        <f>IFERROR(__xludf.DUMMYFUNCTION("""COMPUTED_VALUE"""),597038.0)</f>
        <v>597038</v>
      </c>
      <c r="E38" s="10" t="str">
        <f>IFERROR(__xludf.DUMMYFUNCTION("""COMPUTED_VALUE"""),"Primaria")</f>
        <v>Primaria</v>
      </c>
      <c r="F38" s="9" t="str">
        <f>IFERROR(__xludf.DUMMYFUNCTION("""COMPUTED_VALUE"""),"27016728")</f>
        <v>27016728</v>
      </c>
      <c r="G38" s="12" t="str">
        <f>IFERROR(__xludf.DUMMYFUNCTION("""COMPUTED_VALUE"""),"CEIP Illa Verde")</f>
        <v>CEIP Illa Verde</v>
      </c>
      <c r="H38" s="12" t="str">
        <f>IFERROR(__xludf.DUMMYFUNCTION("""COMPUTED_VALUE"""),"Lugo")</f>
        <v>Lugo</v>
      </c>
      <c r="I38" s="12" t="str">
        <f>IFERROR(__xludf.DUMMYFUNCTION("""COMPUTED_VALUE"""),"Lugo")</f>
        <v>Lugo</v>
      </c>
    </row>
    <row r="39">
      <c r="A39" s="6">
        <f>IFERROR(__xludf.DUMMYFUNCTION("""COMPUTED_VALUE"""),46265.0)</f>
        <v>46265</v>
      </c>
      <c r="B39" s="8" t="str">
        <f>IFERROR(__xludf.DUMMYFUNCTION("""COMPUTED_VALUE"""),"597")</f>
        <v>597</v>
      </c>
      <c r="C39" s="8" t="str">
        <f>IFERROR(__xludf.DUMMYFUNCTION("""COMPUTED_VALUE"""),"Mestres")</f>
        <v>Mestres</v>
      </c>
      <c r="D39" s="9">
        <f>IFERROR(__xludf.DUMMYFUNCTION("""COMPUTED_VALUE"""),597039.0)</f>
        <v>597039</v>
      </c>
      <c r="E39" s="10" t="str">
        <f>IFERROR(__xludf.DUMMYFUNCTION("""COMPUTED_VALUE"""),"Orientación")</f>
        <v>Orientación</v>
      </c>
      <c r="F39" s="9" t="str">
        <f>IFERROR(__xludf.DUMMYFUNCTION("""COMPUTED_VALUE"""),"27016662")</f>
        <v>27016662</v>
      </c>
      <c r="G39" s="12" t="str">
        <f>IFERROR(__xludf.DUMMYFUNCTION("""COMPUTED_VALUE"""),"CEIP Plurilingüe de Monforte de Lemos")</f>
        <v>CEIP Plurilingüe de Monforte de Lemos</v>
      </c>
      <c r="H39" s="12" t="str">
        <f>IFERROR(__xludf.DUMMYFUNCTION("""COMPUTED_VALUE"""),"Monforte de Lemos")</f>
        <v>Monforte de Lemos</v>
      </c>
      <c r="I39" s="12" t="str">
        <f>IFERROR(__xludf.DUMMYFUNCTION("""COMPUTED_VALUE"""),"Lugo")</f>
        <v>Lugo</v>
      </c>
    </row>
    <row r="40">
      <c r="A40" s="6">
        <f>IFERROR(__xludf.DUMMYFUNCTION("""COMPUTED_VALUE"""),46265.0)</f>
        <v>46265</v>
      </c>
      <c r="B40" s="8" t="str">
        <f>IFERROR(__xludf.DUMMYFUNCTION("""COMPUTED_VALUE"""),"597")</f>
        <v>597</v>
      </c>
      <c r="C40" s="8" t="str">
        <f>IFERROR(__xludf.DUMMYFUNCTION("""COMPUTED_VALUE"""),"Mestres")</f>
        <v>Mestres</v>
      </c>
      <c r="D40" s="9">
        <f>IFERROR(__xludf.DUMMYFUNCTION("""COMPUTED_VALUE"""),597034.0)</f>
        <v>597034</v>
      </c>
      <c r="E40" s="10" t="str">
        <f>IFERROR(__xludf.DUMMYFUNCTION("""COMPUTED_VALUE"""),"Educación Física")</f>
        <v>Educación Física</v>
      </c>
      <c r="F40" s="9" t="str">
        <f>IFERROR(__xludf.DUMMYFUNCTION("""COMPUTED_VALUE"""),"27016492")</f>
        <v>27016492</v>
      </c>
      <c r="G40" s="12" t="str">
        <f>IFERROR(__xludf.DUMMYFUNCTION("""COMPUTED_VALUE"""),"CEIP Plurilingüe do Páramo")</f>
        <v>CEIP Plurilingüe do Páramo</v>
      </c>
      <c r="H40" s="12" t="str">
        <f>IFERROR(__xludf.DUMMYFUNCTION("""COMPUTED_VALUE"""),"O Páramo")</f>
        <v>O Páramo</v>
      </c>
      <c r="I40" s="12" t="str">
        <f>IFERROR(__xludf.DUMMYFUNCTION("""COMPUTED_VALUE"""),"Lugo")</f>
        <v>Lugo</v>
      </c>
    </row>
    <row r="41">
      <c r="A41" s="16">
        <f>IFERROR(__xludf.DUMMYFUNCTION("""COMPUTED_VALUE"""),46325.0)</f>
        <v>46325</v>
      </c>
      <c r="B41" s="8" t="str">
        <f>IFERROR(__xludf.DUMMYFUNCTION("""COMPUTED_VALUE"""),"597")</f>
        <v>597</v>
      </c>
      <c r="C41" s="8" t="str">
        <f>IFERROR(__xludf.DUMMYFUNCTION("""COMPUTED_VALUE"""),"Mestres")</f>
        <v>Mestres</v>
      </c>
      <c r="D41" s="9">
        <f>IFERROR(__xludf.DUMMYFUNCTION("""COMPUTED_VALUE"""),597035.0)</f>
        <v>597035</v>
      </c>
      <c r="E41" s="10" t="str">
        <f>IFERROR(__xludf.DUMMYFUNCTION("""COMPUTED_VALUE"""),"Música")</f>
        <v>Música</v>
      </c>
      <c r="F41" s="9" t="str">
        <f>IFERROR(__xludf.DUMMYFUNCTION("""COMPUTED_VALUE"""),"27012450")</f>
        <v>27012450</v>
      </c>
      <c r="G41" s="12" t="str">
        <f>IFERROR(__xludf.DUMMYFUNCTION("""COMPUTED_VALUE"""),"CPI Plurilingüe Dr. López Suárez")</f>
        <v>CPI Plurilingüe Dr. López Suárez</v>
      </c>
      <c r="H41" s="12" t="str">
        <f>IFERROR(__xludf.DUMMYFUNCTION("""COMPUTED_VALUE"""),"O Saviñao")</f>
        <v>O Saviñao</v>
      </c>
      <c r="I41" s="12" t="str">
        <f>IFERROR(__xludf.DUMMYFUNCTION("""COMPUTED_VALUE"""),"Lugo")</f>
        <v>Lugo</v>
      </c>
    </row>
    <row r="42">
      <c r="A42" s="6">
        <f>IFERROR(__xludf.DUMMYFUNCTION("""COMPUTED_VALUE"""),46141.0)</f>
        <v>46141</v>
      </c>
      <c r="B42" s="8" t="str">
        <f>IFERROR(__xludf.DUMMYFUNCTION("""COMPUTED_VALUE"""),"597")</f>
        <v>597</v>
      </c>
      <c r="C42" s="8" t="str">
        <f>IFERROR(__xludf.DUMMYFUNCTION("""COMPUTED_VALUE"""),"Mestres")</f>
        <v>Mestres</v>
      </c>
      <c r="D42" s="9">
        <f>IFERROR(__xludf.DUMMYFUNCTION("""COMPUTED_VALUE"""),597038.0)</f>
        <v>597038</v>
      </c>
      <c r="E42" s="10" t="str">
        <f>IFERROR(__xludf.DUMMYFUNCTION("""COMPUTED_VALUE"""),"Primaria")</f>
        <v>Primaria</v>
      </c>
      <c r="F42" s="9" t="str">
        <f>IFERROR(__xludf.DUMMYFUNCTION("""COMPUTED_VALUE"""),"27020811")</f>
        <v>27020811</v>
      </c>
      <c r="G42" s="12" t="str">
        <f>IFERROR(__xludf.DUMMYFUNCTION("""COMPUTED_VALUE"""),"EPAPU de Bonxe")</f>
        <v>EPAPU de Bonxe</v>
      </c>
      <c r="H42" s="12" t="str">
        <f>IFERROR(__xludf.DUMMYFUNCTION("""COMPUTED_VALUE"""),"Outeiro de Rei")</f>
        <v>Outeiro de Rei</v>
      </c>
      <c r="I42" s="12" t="str">
        <f>IFERROR(__xludf.DUMMYFUNCTION("""COMPUTED_VALUE"""),"Lugo")</f>
        <v>Lugo</v>
      </c>
    </row>
    <row r="43">
      <c r="A43" s="6">
        <f>IFERROR(__xludf.DUMMYFUNCTION("""COMPUTED_VALUE"""),46265.0)</f>
        <v>46265</v>
      </c>
      <c r="B43" s="8" t="str">
        <f>IFERROR(__xludf.DUMMYFUNCTION("""COMPUTED_VALUE"""),"597")</f>
        <v>597</v>
      </c>
      <c r="C43" s="8" t="str">
        <f>IFERROR(__xludf.DUMMYFUNCTION("""COMPUTED_VALUE"""),"Mestres")</f>
        <v>Mestres</v>
      </c>
      <c r="D43" s="9">
        <f>IFERROR(__xludf.DUMMYFUNCTION("""COMPUTED_VALUE"""),597038.0)</f>
        <v>597038</v>
      </c>
      <c r="E43" s="10" t="str">
        <f>IFERROR(__xludf.DUMMYFUNCTION("""COMPUTED_VALUE"""),"Primaria")</f>
        <v>Primaria</v>
      </c>
      <c r="F43" s="9" t="str">
        <f>IFERROR(__xludf.DUMMYFUNCTION("""COMPUTED_VALUE"""),"27020811")</f>
        <v>27020811</v>
      </c>
      <c r="G43" s="12" t="str">
        <f>IFERROR(__xludf.DUMMYFUNCTION("""COMPUTED_VALUE"""),"EPAPU de Bonxe")</f>
        <v>EPAPU de Bonxe</v>
      </c>
      <c r="H43" s="12" t="str">
        <f>IFERROR(__xludf.DUMMYFUNCTION("""COMPUTED_VALUE"""),"Outeiro de Rei")</f>
        <v>Outeiro de Rei</v>
      </c>
      <c r="I43" s="12" t="str">
        <f>IFERROR(__xludf.DUMMYFUNCTION("""COMPUTED_VALUE"""),"Lugo")</f>
        <v>Lugo</v>
      </c>
    </row>
    <row r="44">
      <c r="A44" s="6">
        <f>IFERROR(__xludf.DUMMYFUNCTION("""COMPUTED_VALUE"""),46265.0)</f>
        <v>46265</v>
      </c>
      <c r="B44" s="8" t="str">
        <f>IFERROR(__xludf.DUMMYFUNCTION("""COMPUTED_VALUE"""),"597")</f>
        <v>597</v>
      </c>
      <c r="C44" s="8" t="str">
        <f>IFERROR(__xludf.DUMMYFUNCTION("""COMPUTED_VALUE"""),"Mestres")</f>
        <v>Mestres</v>
      </c>
      <c r="D44" s="9">
        <f>IFERROR(__xludf.DUMMYFUNCTION("""COMPUTED_VALUE"""),597031.0)</f>
        <v>597031</v>
      </c>
      <c r="E44" s="10" t="str">
        <f>IFERROR(__xludf.DUMMYFUNCTION("""COMPUTED_VALUE"""),"Educación Infantil")</f>
        <v>Educación Infantil</v>
      </c>
      <c r="F44" s="9" t="str">
        <f>IFERROR(__xludf.DUMMYFUNCTION("""COMPUTED_VALUE"""),"27009050")</f>
        <v>27009050</v>
      </c>
      <c r="G44" s="12" t="str">
        <f>IFERROR(__xludf.DUMMYFUNCTION("""COMPUTED_VALUE"""),"CEIP Plurilingüe Monte Baliño")</f>
        <v>CEIP Plurilingüe Monte Baliño</v>
      </c>
      <c r="H44" s="12" t="str">
        <f>IFERROR(__xludf.DUMMYFUNCTION("""COMPUTED_VALUE"""),"Pantón")</f>
        <v>Pantón</v>
      </c>
      <c r="I44" s="12" t="str">
        <f>IFERROR(__xludf.DUMMYFUNCTION("""COMPUTED_VALUE"""),"Lugo")</f>
        <v>Lugo</v>
      </c>
    </row>
    <row r="45">
      <c r="A45" s="6">
        <f>IFERROR(__xludf.DUMMYFUNCTION("""COMPUTED_VALUE"""),46053.0)</f>
        <v>46053</v>
      </c>
      <c r="B45" s="8" t="str">
        <f>IFERROR(__xludf.DUMMYFUNCTION("""COMPUTED_VALUE"""),"597")</f>
        <v>597</v>
      </c>
      <c r="C45" s="8" t="str">
        <f>IFERROR(__xludf.DUMMYFUNCTION("""COMPUTED_VALUE"""),"Mestres")</f>
        <v>Mestres</v>
      </c>
      <c r="D45" s="9">
        <f>IFERROR(__xludf.DUMMYFUNCTION("""COMPUTED_VALUE"""),597035.0)</f>
        <v>597035</v>
      </c>
      <c r="E45" s="10" t="str">
        <f>IFERROR(__xludf.DUMMYFUNCTION("""COMPUTED_VALUE"""),"Música")</f>
        <v>Música</v>
      </c>
      <c r="F45" s="9" t="str">
        <f>IFERROR(__xludf.DUMMYFUNCTION("""COMPUTED_VALUE"""),"27009347")</f>
        <v>27009347</v>
      </c>
      <c r="G45" s="12" t="str">
        <f>IFERROR(__xludf.DUMMYFUNCTION("""COMPUTED_VALUE"""),"CEIP Plurilingüe San Miguel")</f>
        <v>CEIP Plurilingüe San Miguel</v>
      </c>
      <c r="H45" s="12" t="str">
        <f>IFERROR(__xludf.DUMMYFUNCTION("""COMPUTED_VALUE"""),"Paradela")</f>
        <v>Paradela</v>
      </c>
      <c r="I45" s="12" t="str">
        <f>IFERROR(__xludf.DUMMYFUNCTION("""COMPUTED_VALUE"""),"Lugo")</f>
        <v>Lugo</v>
      </c>
    </row>
    <row r="46">
      <c r="A46" s="6">
        <f>IFERROR(__xludf.DUMMYFUNCTION("""COMPUTED_VALUE"""),46265.0)</f>
        <v>46265</v>
      </c>
      <c r="B46" s="8" t="str">
        <f>IFERROR(__xludf.DUMMYFUNCTION("""COMPUTED_VALUE"""),"597")</f>
        <v>597</v>
      </c>
      <c r="C46" s="8" t="str">
        <f>IFERROR(__xludf.DUMMYFUNCTION("""COMPUTED_VALUE"""),"Mestres")</f>
        <v>Mestres</v>
      </c>
      <c r="D46" s="9">
        <f>IFERROR(__xludf.DUMMYFUNCTION("""COMPUTED_VALUE"""),597036.0)</f>
        <v>597036</v>
      </c>
      <c r="E46" s="10" t="str">
        <f>IFERROR(__xludf.DUMMYFUNCTION("""COMPUTED_VALUE"""),"Pedagoxía Terapéutica")</f>
        <v>Pedagoxía Terapéutica</v>
      </c>
      <c r="F46" s="9" t="str">
        <f>IFERROR(__xludf.DUMMYFUNCTION("""COMPUTED_VALUE"""),"27009347")</f>
        <v>27009347</v>
      </c>
      <c r="G46" s="12" t="str">
        <f>IFERROR(__xludf.DUMMYFUNCTION("""COMPUTED_VALUE"""),"CEIP Plurilingüe San Miguel")</f>
        <v>CEIP Plurilingüe San Miguel</v>
      </c>
      <c r="H46" s="12" t="str">
        <f>IFERROR(__xludf.DUMMYFUNCTION("""COMPUTED_VALUE"""),"Paradela")</f>
        <v>Paradela</v>
      </c>
      <c r="I46" s="12" t="str">
        <f>IFERROR(__xludf.DUMMYFUNCTION("""COMPUTED_VALUE"""),"Lugo")</f>
        <v>Lugo</v>
      </c>
    </row>
    <row r="47">
      <c r="A47" s="6">
        <f>IFERROR(__xludf.DUMMYFUNCTION("""COMPUTED_VALUE"""),46387.0)</f>
        <v>46387</v>
      </c>
      <c r="B47" s="8" t="str">
        <f>IFERROR(__xludf.DUMMYFUNCTION("""COMPUTED_VALUE"""),"597")</f>
        <v>597</v>
      </c>
      <c r="C47" s="8" t="str">
        <f>IFERROR(__xludf.DUMMYFUNCTION("""COMPUTED_VALUE"""),"Mestres")</f>
        <v>Mestres</v>
      </c>
      <c r="D47" s="9">
        <f>IFERROR(__xludf.DUMMYFUNCTION("""COMPUTED_VALUE"""),597036.0)</f>
        <v>597036</v>
      </c>
      <c r="E47" s="10" t="str">
        <f>IFERROR(__xludf.DUMMYFUNCTION("""COMPUTED_VALUE"""),"Pedagoxía Terapéutica")</f>
        <v>Pedagoxía Terapéutica</v>
      </c>
      <c r="F47" s="9" t="str">
        <f>IFERROR(__xludf.DUMMYFUNCTION("""COMPUTED_VALUE"""),"27011639")</f>
        <v>27011639</v>
      </c>
      <c r="G47" s="12" t="str">
        <f>IFERROR(__xludf.DUMMYFUNCTION("""COMPUTED_VALUE"""),"CEIP Otero Pedrayo")</f>
        <v>CEIP Otero Pedrayo</v>
      </c>
      <c r="H47" s="12" t="str">
        <f>IFERROR(__xludf.DUMMYFUNCTION("""COMPUTED_VALUE"""),"Rábade")</f>
        <v>Rábade</v>
      </c>
      <c r="I47" s="12" t="str">
        <f>IFERROR(__xludf.DUMMYFUNCTION("""COMPUTED_VALUE"""),"Lugo")</f>
        <v>Lugo</v>
      </c>
    </row>
    <row r="48">
      <c r="A48" s="16">
        <f>IFERROR(__xludf.DUMMYFUNCTION("""COMPUTED_VALUE"""),46043.0)</f>
        <v>46043</v>
      </c>
      <c r="B48" s="8" t="str">
        <f>IFERROR(__xludf.DUMMYFUNCTION("""COMPUTED_VALUE"""),"597")</f>
        <v>597</v>
      </c>
      <c r="C48" s="8" t="str">
        <f>IFERROR(__xludf.DUMMYFUNCTION("""COMPUTED_VALUE"""),"Mestres")</f>
        <v>Mestres</v>
      </c>
      <c r="D48" s="9">
        <f>IFERROR(__xludf.DUMMYFUNCTION("""COMPUTED_VALUE"""),597032.0)</f>
        <v>597032</v>
      </c>
      <c r="E48" s="10" t="str">
        <f>IFERROR(__xludf.DUMMYFUNCTION("""COMPUTED_VALUE"""),"Lingua extranxeira: Inglés")</f>
        <v>Lingua extranxeira: Inglés</v>
      </c>
      <c r="F48" s="9" t="str">
        <f>IFERROR(__xludf.DUMMYFUNCTION("""COMPUTED_VALUE"""),"27010891")</f>
        <v>27010891</v>
      </c>
      <c r="G48" s="12" t="str">
        <f>IFERROR(__xludf.DUMMYFUNCTION("""COMPUTED_VALUE"""),"CEIP Plurilingüe Gregorio Sanz")</f>
        <v>CEIP Plurilingüe Gregorio Sanz</v>
      </c>
      <c r="H48" s="12" t="str">
        <f>IFERROR(__xludf.DUMMYFUNCTION("""COMPUTED_VALUE"""),"Ribadeo")</f>
        <v>Ribadeo</v>
      </c>
      <c r="I48" s="12" t="str">
        <f>IFERROR(__xludf.DUMMYFUNCTION("""COMPUTED_VALUE"""),"Lugo")</f>
        <v>Lugo</v>
      </c>
    </row>
    <row r="49">
      <c r="A49" s="6">
        <f>IFERROR(__xludf.DUMMYFUNCTION("""COMPUTED_VALUE"""),46265.0)</f>
        <v>46265</v>
      </c>
      <c r="B49" s="8" t="str">
        <f>IFERROR(__xludf.DUMMYFUNCTION("""COMPUTED_VALUE"""),"597")</f>
        <v>597</v>
      </c>
      <c r="C49" s="8" t="str">
        <f>IFERROR(__xludf.DUMMYFUNCTION("""COMPUTED_VALUE"""),"Mestres")</f>
        <v>Mestres</v>
      </c>
      <c r="D49" s="9">
        <f>IFERROR(__xludf.DUMMYFUNCTION("""COMPUTED_VALUE"""),597025.0)</f>
        <v>597025</v>
      </c>
      <c r="E49" s="10" t="str">
        <f>IFERROR(__xludf.DUMMYFUNCTION("""COMPUTED_VALUE"""),"Lingua estranxeira: Inglés: 1º ciclo da ESO")</f>
        <v>Lingua estranxeira: Inglés: 1º ciclo da ESO</v>
      </c>
      <c r="F49" s="9" t="str">
        <f>IFERROR(__xludf.DUMMYFUNCTION("""COMPUTED_VALUE"""),"27012450")</f>
        <v>27012450</v>
      </c>
      <c r="G49" s="12" t="str">
        <f>IFERROR(__xludf.DUMMYFUNCTION("""COMPUTED_VALUE"""),"CPI Plurilingüe Dr. López Suárez")</f>
        <v>CPI Plurilingüe Dr. López Suárez</v>
      </c>
      <c r="H49" s="12" t="str">
        <f>IFERROR(__xludf.DUMMYFUNCTION("""COMPUTED_VALUE"""),"Saviñao (O)")</f>
        <v>Saviñao (O)</v>
      </c>
      <c r="I49" s="12" t="str">
        <f>IFERROR(__xludf.DUMMYFUNCTION("""COMPUTED_VALUE"""),"Lugo")</f>
        <v>Lugo</v>
      </c>
    </row>
    <row r="50">
      <c r="A50" s="6">
        <f>IFERROR(__xludf.DUMMYFUNCTION("""COMPUTED_VALUE"""),46265.0)</f>
        <v>46265</v>
      </c>
      <c r="B50" s="8" t="str">
        <f>IFERROR(__xludf.DUMMYFUNCTION("""COMPUTED_VALUE"""),"597")</f>
        <v>597</v>
      </c>
      <c r="C50" s="8" t="str">
        <f>IFERROR(__xludf.DUMMYFUNCTION("""COMPUTED_VALUE"""),"Mestres")</f>
        <v>Mestres</v>
      </c>
      <c r="D50" s="9">
        <f>IFERROR(__xludf.DUMMYFUNCTION("""COMPUTED_VALUE"""),597032.0)</f>
        <v>597032</v>
      </c>
      <c r="E50" s="10" t="str">
        <f>IFERROR(__xludf.DUMMYFUNCTION("""COMPUTED_VALUE"""),"Lingua extranxeira: Inglés")</f>
        <v>Lingua extranxeira: Inglés</v>
      </c>
      <c r="F50" s="9" t="str">
        <f>IFERROR(__xludf.DUMMYFUNCTION("""COMPUTED_VALUE"""),"27012474")</f>
        <v>27012474</v>
      </c>
      <c r="G50" s="12" t="str">
        <f>IFERROR(__xludf.DUMMYFUNCTION("""COMPUTED_VALUE"""),"CEIP Plurilingüe Virxe do Carme")</f>
        <v>CEIP Plurilingüe Virxe do Carme</v>
      </c>
      <c r="H50" s="12" t="str">
        <f>IFERROR(__xludf.DUMMYFUNCTION("""COMPUTED_VALUE"""),"Sober")</f>
        <v>Sober</v>
      </c>
      <c r="I50" s="12" t="str">
        <f>IFERROR(__xludf.DUMMYFUNCTION("""COMPUTED_VALUE"""),"Lugo")</f>
        <v>Lugo</v>
      </c>
    </row>
    <row r="51">
      <c r="A51" s="6">
        <f>IFERROR(__xludf.DUMMYFUNCTION("""COMPUTED_VALUE"""),46295.0)</f>
        <v>46295</v>
      </c>
      <c r="B51" s="8" t="str">
        <f>IFERROR(__xludf.DUMMYFUNCTION("""COMPUTED_VALUE"""),"597")</f>
        <v>597</v>
      </c>
      <c r="C51" s="8" t="str">
        <f>IFERROR(__xludf.DUMMYFUNCTION("""COMPUTED_VALUE"""),"Mestres")</f>
        <v>Mestres</v>
      </c>
      <c r="D51" s="9">
        <f>IFERROR(__xludf.DUMMYFUNCTION("""COMPUTED_VALUE"""),597032.0)</f>
        <v>597032</v>
      </c>
      <c r="E51" s="10" t="str">
        <f>IFERROR(__xludf.DUMMYFUNCTION("""COMPUTED_VALUE"""),"Lingua extranxeira: Inglés")</f>
        <v>Lingua extranxeira: Inglés</v>
      </c>
      <c r="F51" s="9" t="str">
        <f>IFERROR(__xludf.DUMMYFUNCTION("""COMPUTED_VALUE"""),"27012504")</f>
        <v>27012504</v>
      </c>
      <c r="G51" s="12" t="str">
        <f>IFERROR(__xludf.DUMMYFUNCTION("""COMPUTED_VALUE"""),"CPI San Tomé do Carballo")</f>
        <v>CPI San Tomé do Carballo</v>
      </c>
      <c r="H51" s="12" t="str">
        <f>IFERROR(__xludf.DUMMYFUNCTION("""COMPUTED_VALUE"""),"Taboada")</f>
        <v>Taboada</v>
      </c>
      <c r="I51" s="12" t="str">
        <f>IFERROR(__xludf.DUMMYFUNCTION("""COMPUTED_VALUE"""),"Lugo")</f>
        <v>Lugo</v>
      </c>
    </row>
    <row r="52">
      <c r="A52" s="6">
        <f>IFERROR(__xludf.DUMMYFUNCTION("""COMPUTED_VALUE"""),46387.0)</f>
        <v>46387</v>
      </c>
      <c r="B52" s="8" t="str">
        <f>IFERROR(__xludf.DUMMYFUNCTION("""COMPUTED_VALUE"""),"597")</f>
        <v>597</v>
      </c>
      <c r="C52" s="8" t="str">
        <f>IFERROR(__xludf.DUMMYFUNCTION("""COMPUTED_VALUE"""),"Mestres")</f>
        <v>Mestres</v>
      </c>
      <c r="D52" s="9">
        <f>IFERROR(__xludf.DUMMYFUNCTION("""COMPUTED_VALUE"""),597038.0)</f>
        <v>597038</v>
      </c>
      <c r="E52" s="10" t="str">
        <f>IFERROR(__xludf.DUMMYFUNCTION("""COMPUTED_VALUE"""),"Primaria")</f>
        <v>Primaria</v>
      </c>
      <c r="F52" s="9" t="str">
        <f>IFERROR(__xludf.DUMMYFUNCTION("""COMPUTED_VALUE"""),"27013338")</f>
        <v>27013338</v>
      </c>
      <c r="G52" s="12" t="str">
        <f>IFERROR(__xludf.DUMMYFUNCTION("""COMPUTED_VALUE"""),"CEIP Antonio Insua Bermúdez")</f>
        <v>CEIP Antonio Insua Bermúdez</v>
      </c>
      <c r="H52" s="12" t="str">
        <f>IFERROR(__xludf.DUMMYFUNCTION("""COMPUTED_VALUE"""),"Vilalba")</f>
        <v>Vilalba</v>
      </c>
      <c r="I52" s="12" t="str">
        <f>IFERROR(__xludf.DUMMYFUNCTION("""COMPUTED_VALUE"""),"Lugo")</f>
        <v>Lugo</v>
      </c>
    </row>
    <row r="53">
      <c r="A53" s="6">
        <f>IFERROR(__xludf.DUMMYFUNCTION("""COMPUTED_VALUE"""),46264.0)</f>
        <v>46264</v>
      </c>
      <c r="B53" s="8" t="str">
        <f>IFERROR(__xludf.DUMMYFUNCTION("""COMPUTED_VALUE"""),"597")</f>
        <v>597</v>
      </c>
      <c r="C53" s="8" t="str">
        <f>IFERROR(__xludf.DUMMYFUNCTION("""COMPUTED_VALUE"""),"Mestres")</f>
        <v>Mestres</v>
      </c>
      <c r="D53" s="9">
        <f>IFERROR(__xludf.DUMMYFUNCTION("""COMPUTED_VALUE"""),597038.0)</f>
        <v>597038</v>
      </c>
      <c r="E53" s="10" t="str">
        <f>IFERROR(__xludf.DUMMYFUNCTION("""COMPUTED_VALUE"""),"Primaria")</f>
        <v>Primaria</v>
      </c>
      <c r="F53" s="9" t="str">
        <f>IFERROR(__xludf.DUMMYFUNCTION("""COMPUTED_VALUE"""),"27015827")</f>
        <v>27015827</v>
      </c>
      <c r="G53" s="12" t="str">
        <f>IFERROR(__xludf.DUMMYFUNCTION("""COMPUTED_VALUE"""),"CEIP Terra Chá")</f>
        <v>CEIP Terra Chá</v>
      </c>
      <c r="H53" s="12" t="str">
        <f>IFERROR(__xludf.DUMMYFUNCTION("""COMPUTED_VALUE"""),"Vilalba")</f>
        <v>Vilalba</v>
      </c>
      <c r="I53" s="12" t="str">
        <f>IFERROR(__xludf.DUMMYFUNCTION("""COMPUTED_VALUE"""),"Lugo")</f>
        <v>Lugo</v>
      </c>
    </row>
    <row r="54">
      <c r="A54" s="16">
        <f>IFERROR(__xludf.DUMMYFUNCTION("""COMPUTED_VALUE"""),46387.0)</f>
        <v>46387</v>
      </c>
      <c r="B54" s="8" t="str">
        <f>IFERROR(__xludf.DUMMYFUNCTION("""COMPUTED_VALUE"""),"597")</f>
        <v>597</v>
      </c>
      <c r="C54" s="8" t="str">
        <f>IFERROR(__xludf.DUMMYFUNCTION("""COMPUTED_VALUE"""),"Mestres")</f>
        <v>Mestres</v>
      </c>
      <c r="D54" s="9">
        <f>IFERROR(__xludf.DUMMYFUNCTION("""COMPUTED_VALUE"""),597032.0)</f>
        <v>597032</v>
      </c>
      <c r="E54" s="10" t="str">
        <f>IFERROR(__xludf.DUMMYFUNCTION("""COMPUTED_VALUE"""),"Lingua extranxeira: Inglés")</f>
        <v>Lingua extranxeira: Inglés</v>
      </c>
      <c r="F54" s="9" t="str">
        <f>IFERROR(__xludf.DUMMYFUNCTION("""COMPUTED_VALUE"""),"27013338")</f>
        <v>27013338</v>
      </c>
      <c r="G54" s="12" t="str">
        <f>IFERROR(__xludf.DUMMYFUNCTION("""COMPUTED_VALUE"""),"CEIP Antonio Insua Bermúdez")</f>
        <v>CEIP Antonio Insua Bermúdez</v>
      </c>
      <c r="H54" s="12" t="str">
        <f>IFERROR(__xludf.DUMMYFUNCTION("""COMPUTED_VALUE"""),"Villalba")</f>
        <v>Villalba</v>
      </c>
      <c r="I54" s="12" t="str">
        <f>IFERROR(__xludf.DUMMYFUNCTION("""COMPUTED_VALUE"""),"Lugo")</f>
        <v>Lugo</v>
      </c>
    </row>
    <row r="55">
      <c r="A55" s="6">
        <f>IFERROR(__xludf.DUMMYFUNCTION("""COMPUTED_VALUE"""),46265.0)</f>
        <v>46265</v>
      </c>
      <c r="B55" s="8" t="str">
        <f>IFERROR(__xludf.DUMMYFUNCTION("""COMPUTED_VALUE"""),"597")</f>
        <v>597</v>
      </c>
      <c r="C55" s="8" t="str">
        <f>IFERROR(__xludf.DUMMYFUNCTION("""COMPUTED_VALUE"""),"Mestres")</f>
        <v>Mestres</v>
      </c>
      <c r="D55" s="9">
        <f>IFERROR(__xludf.DUMMYFUNCTION("""COMPUTED_VALUE"""),597067.0)</f>
        <v>597067</v>
      </c>
      <c r="E55" s="10" t="str">
        <f>IFERROR(__xludf.DUMMYFUNCTION("""COMPUTED_VALUE"""),"Lingua galega")</f>
        <v>Lingua galega</v>
      </c>
      <c r="F55" s="9" t="str">
        <f>IFERROR(__xludf.DUMMYFUNCTION("""COMPUTED_VALUE"""),"27013636")</f>
        <v>27013636</v>
      </c>
      <c r="G55" s="12" t="str">
        <f>IFERROR(__xludf.DUMMYFUNCTION("""COMPUTED_VALUE"""),"IES María Sarmiento")</f>
        <v>IES María Sarmiento</v>
      </c>
      <c r="H55" s="12" t="str">
        <f>IFERROR(__xludf.DUMMYFUNCTION("""COMPUTED_VALUE"""),"Viveiro")</f>
        <v>Viveiro</v>
      </c>
      <c r="I55" s="12" t="str">
        <f>IFERROR(__xludf.DUMMYFUNCTION("""COMPUTED_VALUE"""),"Lugo")</f>
        <v>Lugo</v>
      </c>
    </row>
    <row r="56">
      <c r="A56" s="6">
        <f>IFERROR(__xludf.DUMMYFUNCTION("""COMPUTED_VALUE"""),46265.0)</f>
        <v>46265</v>
      </c>
      <c r="B56" s="8" t="str">
        <f>IFERROR(__xludf.DUMMYFUNCTION("""COMPUTED_VALUE"""),"597")</f>
        <v>597</v>
      </c>
      <c r="C56" s="8" t="str">
        <f>IFERROR(__xludf.DUMMYFUNCTION("""COMPUTED_VALUE"""),"Mestres")</f>
        <v>Mestres</v>
      </c>
      <c r="D56" s="9">
        <f>IFERROR(__xludf.DUMMYFUNCTION("""COMPUTED_VALUE"""),597032.0)</f>
        <v>597032</v>
      </c>
      <c r="E56" s="10" t="str">
        <f>IFERROR(__xludf.DUMMYFUNCTION("""COMPUTED_VALUE"""),"Lingua extranxeira: Inglés")</f>
        <v>Lingua extranxeira: Inglés</v>
      </c>
      <c r="F56" s="9" t="str">
        <f>IFERROR(__xludf.DUMMYFUNCTION("""COMPUTED_VALUE"""),"27016674")</f>
        <v>27016674</v>
      </c>
      <c r="G56" s="12" t="str">
        <f>IFERROR(__xludf.DUMMYFUNCTION("""COMPUTED_VALUE"""),"CEP Luís Tobío")</f>
        <v>CEP Luís Tobío</v>
      </c>
      <c r="H56" s="12" t="str">
        <f>IFERROR(__xludf.DUMMYFUNCTION("""COMPUTED_VALUE"""),"Viveiro")</f>
        <v>Viveiro</v>
      </c>
      <c r="I56" s="12" t="str">
        <f>IFERROR(__xludf.DUMMYFUNCTION("""COMPUTED_VALUE"""),"Lugo")</f>
        <v>Lugo</v>
      </c>
    </row>
    <row r="57">
      <c r="A57" s="6">
        <f>IFERROR(__xludf.DUMMYFUNCTION("""COMPUTED_VALUE"""),46265.0)</f>
        <v>46265</v>
      </c>
      <c r="B57" s="8" t="str">
        <f>IFERROR(__xludf.DUMMYFUNCTION("""COMPUTED_VALUE"""),"597")</f>
        <v>597</v>
      </c>
      <c r="C57" s="8" t="str">
        <f>IFERROR(__xludf.DUMMYFUNCTION("""COMPUTED_VALUE"""),"Mestres")</f>
        <v>Mestres</v>
      </c>
      <c r="D57" s="9">
        <f>IFERROR(__xludf.DUMMYFUNCTION("""COMPUTED_VALUE"""),597038.0)</f>
        <v>597038</v>
      </c>
      <c r="E57" s="10" t="str">
        <f>IFERROR(__xludf.DUMMYFUNCTION("""COMPUTED_VALUE"""),"Primaria")</f>
        <v>Primaria</v>
      </c>
      <c r="F57" s="9" t="str">
        <f>IFERROR(__xludf.DUMMYFUNCTION("""COMPUTED_VALUE"""),"27016674")</f>
        <v>27016674</v>
      </c>
      <c r="G57" s="12" t="str">
        <f>IFERROR(__xludf.DUMMYFUNCTION("""COMPUTED_VALUE"""),"CEP Luís Tobío")</f>
        <v>CEP Luís Tobío</v>
      </c>
      <c r="H57" s="12" t="str">
        <f>IFERROR(__xludf.DUMMYFUNCTION("""COMPUTED_VALUE"""),"Viveiro")</f>
        <v>Viveiro</v>
      </c>
      <c r="I57" s="12" t="str">
        <f>IFERROR(__xludf.DUMMYFUNCTION("""COMPUTED_VALUE"""),"Lugo")</f>
        <v>Lugo</v>
      </c>
    </row>
    <row r="58">
      <c r="A58" s="6"/>
      <c r="B58" s="8"/>
      <c r="C58" s="8"/>
      <c r="D58" s="9"/>
      <c r="E58" s="10"/>
      <c r="F58" s="9"/>
      <c r="G58" s="12"/>
      <c r="H58" s="12"/>
      <c r="I58" s="12"/>
    </row>
    <row r="59">
      <c r="A59" s="6"/>
      <c r="B59" s="8"/>
      <c r="C59" s="8"/>
      <c r="D59" s="9"/>
      <c r="E59" s="10"/>
      <c r="F59" s="9"/>
      <c r="G59" s="12"/>
      <c r="H59" s="12"/>
      <c r="I59" s="12"/>
    </row>
    <row r="60">
      <c r="A60" s="6"/>
      <c r="B60" s="8"/>
      <c r="C60" s="8"/>
      <c r="D60" s="9"/>
      <c r="E60" s="10"/>
      <c r="F60" s="9"/>
      <c r="G60" s="12"/>
      <c r="H60" s="12"/>
      <c r="I60" s="12"/>
    </row>
    <row r="61">
      <c r="A61" s="16"/>
      <c r="B61" s="8"/>
      <c r="C61" s="8"/>
      <c r="D61" s="9"/>
      <c r="E61" s="10"/>
      <c r="F61" s="9"/>
      <c r="G61" s="12"/>
      <c r="H61" s="12"/>
      <c r="I61" s="12"/>
    </row>
    <row r="62">
      <c r="A62" s="6"/>
      <c r="B62" s="8"/>
      <c r="C62" s="8"/>
      <c r="D62" s="9"/>
      <c r="E62" s="10"/>
      <c r="F62" s="9"/>
      <c r="G62" s="12"/>
      <c r="H62" s="12"/>
      <c r="I62" s="12"/>
    </row>
    <row r="63">
      <c r="A63" s="6"/>
      <c r="B63" s="8"/>
      <c r="C63" s="8"/>
      <c r="D63" s="9"/>
      <c r="E63" s="10"/>
      <c r="F63" s="9"/>
      <c r="G63" s="12"/>
      <c r="H63" s="12"/>
      <c r="I63" s="12"/>
    </row>
    <row r="64">
      <c r="A64" s="6"/>
      <c r="B64" s="8"/>
      <c r="C64" s="8"/>
      <c r="D64" s="9"/>
      <c r="E64" s="10"/>
      <c r="F64" s="9"/>
      <c r="G64" s="12"/>
      <c r="H64" s="12"/>
      <c r="I64" s="12"/>
    </row>
    <row r="65">
      <c r="A65" s="16"/>
      <c r="B65" s="8"/>
      <c r="C65" s="8"/>
      <c r="D65" s="9"/>
      <c r="E65" s="10"/>
      <c r="F65" s="9"/>
      <c r="G65" s="12"/>
      <c r="H65" s="12"/>
      <c r="I65" s="12"/>
    </row>
    <row r="66">
      <c r="A66" s="6"/>
      <c r="B66" s="8"/>
      <c r="C66" s="8"/>
      <c r="D66" s="9"/>
      <c r="E66" s="10"/>
      <c r="F66" s="9"/>
      <c r="G66" s="12"/>
      <c r="H66" s="12"/>
      <c r="I66" s="12"/>
    </row>
    <row r="67">
      <c r="A67" s="6"/>
      <c r="B67" s="8"/>
      <c r="C67" s="8"/>
      <c r="D67" s="9"/>
      <c r="E67" s="10"/>
      <c r="F67" s="9"/>
      <c r="G67" s="12"/>
      <c r="H67" s="12"/>
      <c r="I67" s="12"/>
    </row>
    <row r="68">
      <c r="A68" s="6"/>
      <c r="B68" s="8"/>
      <c r="C68" s="8"/>
      <c r="D68" s="9"/>
      <c r="E68" s="10"/>
      <c r="F68" s="9"/>
      <c r="G68" s="12"/>
      <c r="H68" s="12"/>
      <c r="I68" s="12"/>
    </row>
    <row r="69">
      <c r="A69" s="6"/>
      <c r="B69" s="8"/>
      <c r="C69" s="8"/>
      <c r="D69" s="9"/>
      <c r="E69" s="10"/>
      <c r="F69" s="9"/>
      <c r="G69" s="12"/>
      <c r="H69" s="12"/>
      <c r="I69" s="12"/>
    </row>
    <row r="70">
      <c r="A70" s="6"/>
      <c r="B70" s="8"/>
      <c r="C70" s="8"/>
      <c r="D70" s="9"/>
      <c r="E70" s="10"/>
      <c r="F70" s="9"/>
      <c r="G70" s="12"/>
      <c r="H70" s="12"/>
      <c r="I70" s="12"/>
    </row>
    <row r="71">
      <c r="A71" s="6"/>
      <c r="B71" s="8"/>
      <c r="C71" s="8"/>
      <c r="D71" s="9"/>
      <c r="E71" s="10"/>
      <c r="F71" s="9"/>
      <c r="G71" s="12"/>
      <c r="H71" s="12"/>
      <c r="I71" s="12"/>
    </row>
    <row r="72">
      <c r="A72" s="6"/>
      <c r="B72" s="8"/>
      <c r="C72" s="8"/>
      <c r="D72" s="9"/>
      <c r="E72" s="10"/>
      <c r="F72" s="9"/>
      <c r="G72" s="12"/>
      <c r="H72" s="12"/>
      <c r="I72" s="12"/>
    </row>
    <row r="73">
      <c r="A73" s="16"/>
      <c r="B73" s="8"/>
      <c r="C73" s="8"/>
      <c r="D73" s="9"/>
      <c r="E73" s="10"/>
      <c r="F73" s="9"/>
      <c r="G73" s="12"/>
      <c r="H73" s="12"/>
      <c r="I73" s="12"/>
    </row>
    <row r="74">
      <c r="A74" s="6"/>
      <c r="B74" s="8"/>
      <c r="C74" s="8"/>
      <c r="D74" s="9"/>
      <c r="E74" s="10"/>
      <c r="F74" s="9"/>
      <c r="G74" s="12"/>
      <c r="H74" s="12"/>
      <c r="I74" s="12"/>
    </row>
    <row r="75">
      <c r="A75" s="6"/>
      <c r="B75" s="8"/>
      <c r="C75" s="8"/>
      <c r="D75" s="9"/>
      <c r="E75" s="10"/>
      <c r="F75" s="9"/>
      <c r="G75" s="12"/>
      <c r="H75" s="12"/>
      <c r="I75" s="12"/>
    </row>
    <row r="76">
      <c r="A76" s="6"/>
      <c r="B76" s="8"/>
      <c r="C76" s="8"/>
      <c r="D76" s="9"/>
      <c r="E76" s="10"/>
      <c r="F76" s="9"/>
      <c r="G76" s="12"/>
      <c r="H76" s="12"/>
      <c r="I76" s="12"/>
    </row>
    <row r="77">
      <c r="A77" s="6"/>
      <c r="B77" s="8"/>
      <c r="C77" s="8"/>
      <c r="D77" s="9"/>
      <c r="E77" s="10"/>
      <c r="F77" s="9"/>
      <c r="G77" s="12"/>
      <c r="H77" s="12"/>
      <c r="I77" s="12"/>
    </row>
    <row r="78">
      <c r="A78" s="6"/>
      <c r="B78" s="8"/>
      <c r="C78" s="8"/>
      <c r="D78" s="9"/>
      <c r="E78" s="10"/>
      <c r="F78" s="9"/>
      <c r="G78" s="12"/>
      <c r="H78" s="12"/>
      <c r="I78" s="12"/>
    </row>
    <row r="79">
      <c r="A79" s="16"/>
      <c r="B79" s="8"/>
      <c r="C79" s="8"/>
      <c r="D79" s="9"/>
      <c r="E79" s="10"/>
      <c r="F79" s="9"/>
      <c r="G79" s="12"/>
      <c r="H79" s="12"/>
      <c r="I79" s="12"/>
    </row>
    <row r="80">
      <c r="A80" s="16"/>
      <c r="B80" s="8"/>
      <c r="C80" s="8"/>
      <c r="D80" s="9"/>
      <c r="E80" s="10"/>
      <c r="F80" s="9"/>
      <c r="G80" s="12"/>
      <c r="H80" s="12"/>
      <c r="I80" s="12"/>
    </row>
    <row r="81">
      <c r="A81" s="6"/>
      <c r="B81" s="8"/>
      <c r="C81" s="8"/>
      <c r="D81" s="9"/>
      <c r="E81" s="10"/>
      <c r="F81" s="9"/>
      <c r="G81" s="12"/>
      <c r="H81" s="12"/>
      <c r="I81" s="12"/>
    </row>
    <row r="82">
      <c r="A82" s="6"/>
      <c r="B82" s="8"/>
      <c r="C82" s="8"/>
      <c r="D82" s="9"/>
      <c r="E82" s="10"/>
      <c r="F82" s="9"/>
      <c r="G82" s="12"/>
      <c r="H82" s="12"/>
      <c r="I82" s="12"/>
    </row>
    <row r="83">
      <c r="A83" s="6"/>
      <c r="B83" s="8"/>
      <c r="C83" s="8"/>
      <c r="D83" s="9"/>
      <c r="E83" s="10"/>
      <c r="F83" s="9"/>
      <c r="G83" s="12"/>
      <c r="H83" s="12"/>
      <c r="I83" s="12"/>
    </row>
    <row r="84">
      <c r="A84" s="6"/>
      <c r="B84" s="8"/>
      <c r="C84" s="8"/>
      <c r="D84" s="9"/>
      <c r="E84" s="10"/>
      <c r="F84" s="9"/>
      <c r="G84" s="12"/>
      <c r="H84" s="12"/>
      <c r="I84" s="12"/>
    </row>
    <row r="85">
      <c r="A85" s="16"/>
      <c r="B85" s="8"/>
      <c r="C85" s="8"/>
      <c r="D85" s="9"/>
      <c r="E85" s="10"/>
      <c r="F85" s="9"/>
      <c r="G85" s="12"/>
      <c r="H85" s="12"/>
      <c r="I85" s="12"/>
    </row>
    <row r="86">
      <c r="A86" s="6"/>
      <c r="B86" s="8"/>
      <c r="C86" s="8"/>
      <c r="D86" s="9"/>
      <c r="E86" s="10"/>
      <c r="F86" s="9"/>
      <c r="G86" s="12"/>
      <c r="H86" s="12"/>
      <c r="I86" s="12"/>
    </row>
    <row r="87">
      <c r="A87" s="6"/>
      <c r="B87" s="8"/>
      <c r="C87" s="8"/>
      <c r="D87" s="9"/>
      <c r="E87" s="10"/>
      <c r="F87" s="9"/>
      <c r="G87" s="12"/>
      <c r="H87" s="12"/>
      <c r="I87" s="12"/>
    </row>
    <row r="88">
      <c r="A88" s="6"/>
      <c r="B88" s="8"/>
      <c r="C88" s="8"/>
      <c r="D88" s="9"/>
      <c r="E88" s="10"/>
      <c r="F88" s="9"/>
      <c r="G88" s="12"/>
      <c r="H88" s="12"/>
      <c r="I88" s="12"/>
    </row>
    <row r="89">
      <c r="A89" s="6"/>
      <c r="B89" s="8"/>
      <c r="C89" s="8"/>
      <c r="D89" s="9"/>
      <c r="E89" s="10"/>
      <c r="F89" s="9"/>
      <c r="G89" s="12"/>
      <c r="H89" s="12"/>
      <c r="I89" s="12"/>
    </row>
    <row r="90">
      <c r="A90" s="6"/>
      <c r="B90" s="8"/>
      <c r="C90" s="8"/>
      <c r="D90" s="9"/>
      <c r="E90" s="10"/>
      <c r="F90" s="9"/>
      <c r="G90" s="12"/>
      <c r="H90" s="12"/>
      <c r="I90" s="12"/>
    </row>
    <row r="91">
      <c r="A91" s="6"/>
      <c r="B91" s="8"/>
      <c r="C91" s="8"/>
      <c r="D91" s="9"/>
      <c r="E91" s="10"/>
      <c r="F91" s="9"/>
      <c r="G91" s="12"/>
      <c r="H91" s="12"/>
      <c r="I91" s="12"/>
    </row>
    <row r="92">
      <c r="A92" s="6"/>
      <c r="B92" s="8"/>
      <c r="C92" s="8"/>
      <c r="D92" s="9"/>
      <c r="E92" s="10"/>
      <c r="F92" s="9"/>
      <c r="G92" s="12"/>
      <c r="H92" s="12"/>
      <c r="I92" s="12"/>
    </row>
    <row r="93">
      <c r="A93" s="6"/>
      <c r="B93" s="8"/>
      <c r="C93" s="8"/>
      <c r="D93" s="9"/>
      <c r="E93" s="10"/>
      <c r="F93" s="9"/>
      <c r="G93" s="12"/>
      <c r="H93" s="12"/>
      <c r="I93" s="12"/>
    </row>
    <row r="94">
      <c r="A94" s="6"/>
      <c r="B94" s="8"/>
      <c r="C94" s="8"/>
      <c r="D94" s="9"/>
      <c r="E94" s="10"/>
      <c r="F94" s="9"/>
      <c r="G94" s="12"/>
      <c r="H94" s="12"/>
      <c r="I94" s="12"/>
    </row>
    <row r="95">
      <c r="A95" s="6"/>
      <c r="B95" s="8"/>
      <c r="C95" s="8"/>
      <c r="D95" s="9"/>
      <c r="E95" s="10"/>
      <c r="F95" s="9"/>
      <c r="G95" s="12"/>
      <c r="H95" s="12"/>
      <c r="I95" s="12"/>
    </row>
    <row r="96">
      <c r="A96" s="16"/>
      <c r="B96" s="8"/>
      <c r="C96" s="8"/>
      <c r="D96" s="9"/>
      <c r="E96" s="10"/>
      <c r="F96" s="9"/>
      <c r="G96" s="12"/>
      <c r="H96" s="12"/>
      <c r="I96" s="12"/>
    </row>
    <row r="97">
      <c r="A97" s="6"/>
      <c r="B97" s="8"/>
      <c r="C97" s="8"/>
      <c r="D97" s="9"/>
      <c r="E97" s="10"/>
      <c r="F97" s="9"/>
      <c r="G97" s="12"/>
      <c r="H97" s="12"/>
      <c r="I97" s="12"/>
    </row>
    <row r="98">
      <c r="A98" s="6"/>
      <c r="B98" s="8"/>
      <c r="C98" s="8"/>
      <c r="D98" s="9"/>
      <c r="E98" s="10"/>
      <c r="F98" s="9"/>
      <c r="G98" s="12"/>
      <c r="H98" s="12"/>
      <c r="I98" s="12"/>
    </row>
    <row r="99">
      <c r="A99" s="6"/>
      <c r="B99" s="8"/>
      <c r="C99" s="8"/>
      <c r="D99" s="9"/>
      <c r="E99" s="10"/>
      <c r="F99" s="9"/>
      <c r="G99" s="12"/>
      <c r="H99" s="12"/>
      <c r="I99" s="12"/>
    </row>
    <row r="100">
      <c r="A100" s="6"/>
      <c r="B100" s="8"/>
      <c r="C100" s="8"/>
      <c r="D100" s="9"/>
      <c r="E100" s="10"/>
      <c r="F100" s="9"/>
      <c r="G100" s="12"/>
      <c r="H100" s="12"/>
      <c r="I100" s="12"/>
    </row>
    <row r="101">
      <c r="A101" s="6"/>
      <c r="B101" s="8"/>
      <c r="C101" s="8"/>
      <c r="D101" s="9"/>
      <c r="E101" s="10"/>
      <c r="F101" s="9"/>
      <c r="G101" s="12"/>
      <c r="H101" s="12"/>
      <c r="I101" s="12"/>
    </row>
    <row r="102">
      <c r="A102" s="6"/>
      <c r="B102" s="8"/>
      <c r="C102" s="8"/>
      <c r="D102" s="9"/>
      <c r="E102" s="10"/>
      <c r="F102" s="9"/>
      <c r="G102" s="12"/>
      <c r="H102" s="12"/>
      <c r="I102" s="12"/>
    </row>
    <row r="103">
      <c r="A103" s="6"/>
      <c r="B103" s="8"/>
      <c r="C103" s="8"/>
      <c r="D103" s="9"/>
      <c r="E103" s="10"/>
      <c r="F103" s="9"/>
      <c r="G103" s="12"/>
      <c r="H103" s="12"/>
      <c r="I103" s="12"/>
    </row>
    <row r="104">
      <c r="A104" s="6"/>
      <c r="B104" s="8"/>
      <c r="C104" s="8"/>
      <c r="D104" s="9"/>
      <c r="E104" s="10"/>
      <c r="F104" s="9"/>
      <c r="G104" s="12"/>
      <c r="H104" s="12"/>
      <c r="I104" s="12"/>
    </row>
    <row r="105">
      <c r="A105" s="16"/>
      <c r="B105" s="8"/>
      <c r="C105" s="8"/>
      <c r="D105" s="9"/>
      <c r="E105" s="10"/>
      <c r="F105" s="9"/>
      <c r="G105" s="12"/>
      <c r="H105" s="12"/>
      <c r="I105" s="12"/>
    </row>
    <row r="106">
      <c r="A106" s="6"/>
      <c r="B106" s="8"/>
      <c r="C106" s="8"/>
      <c r="D106" s="9"/>
      <c r="E106" s="10"/>
      <c r="F106" s="9"/>
      <c r="G106" s="12"/>
      <c r="H106" s="12"/>
      <c r="I106" s="12"/>
    </row>
    <row r="107">
      <c r="A107" s="16"/>
      <c r="B107" s="8"/>
      <c r="C107" s="8"/>
      <c r="D107" s="9"/>
      <c r="E107" s="10"/>
      <c r="F107" s="9"/>
      <c r="G107" s="12"/>
      <c r="H107" s="12"/>
      <c r="I107" s="12"/>
    </row>
    <row r="108">
      <c r="A108" s="16"/>
      <c r="B108" s="8"/>
      <c r="C108" s="8"/>
      <c r="D108" s="9"/>
      <c r="E108" s="10"/>
      <c r="F108" s="9"/>
      <c r="G108" s="12"/>
      <c r="H108" s="12"/>
      <c r="I108" s="12"/>
    </row>
    <row r="109">
      <c r="A109" s="6"/>
      <c r="B109" s="8"/>
      <c r="C109" s="8"/>
      <c r="D109" s="9"/>
      <c r="E109" s="10"/>
      <c r="F109" s="9"/>
      <c r="G109" s="12"/>
      <c r="H109" s="12"/>
      <c r="I109" s="12"/>
    </row>
    <row r="110">
      <c r="A110" s="6"/>
      <c r="B110" s="8"/>
      <c r="C110" s="8"/>
      <c r="D110" s="9"/>
      <c r="E110" s="10"/>
      <c r="F110" s="9"/>
      <c r="G110" s="12"/>
      <c r="H110" s="12"/>
      <c r="I110" s="12"/>
    </row>
    <row r="111">
      <c r="A111" s="6"/>
      <c r="B111" s="8"/>
      <c r="C111" s="8"/>
      <c r="D111" s="9"/>
      <c r="E111" s="10"/>
      <c r="F111" s="9"/>
      <c r="G111" s="12"/>
      <c r="H111" s="12"/>
      <c r="I111" s="12"/>
    </row>
    <row r="112">
      <c r="A112" s="6"/>
      <c r="B112" s="8"/>
      <c r="C112" s="8"/>
      <c r="D112" s="9"/>
      <c r="E112" s="10"/>
      <c r="F112" s="9"/>
      <c r="G112" s="12"/>
      <c r="H112" s="12"/>
      <c r="I112" s="12"/>
    </row>
    <row r="113">
      <c r="A113" s="6"/>
      <c r="B113" s="8"/>
      <c r="C113" s="8"/>
      <c r="D113" s="9"/>
      <c r="E113" s="10"/>
      <c r="F113" s="9"/>
      <c r="G113" s="12"/>
      <c r="H113" s="12"/>
      <c r="I113" s="12"/>
    </row>
    <row r="114">
      <c r="A114" s="6"/>
      <c r="B114" s="8"/>
      <c r="C114" s="8"/>
      <c r="D114" s="9"/>
      <c r="E114" s="10"/>
      <c r="F114" s="9"/>
      <c r="G114" s="12"/>
      <c r="H114" s="12"/>
      <c r="I114" s="12"/>
    </row>
    <row r="115">
      <c r="A115" s="6"/>
      <c r="B115" s="8"/>
      <c r="C115" s="8"/>
      <c r="D115" s="9"/>
      <c r="E115" s="10"/>
      <c r="F115" s="9"/>
      <c r="G115" s="12"/>
      <c r="H115" s="12"/>
      <c r="I115" s="12"/>
    </row>
    <row r="116">
      <c r="A116" s="6"/>
      <c r="B116" s="8"/>
      <c r="C116" s="8"/>
      <c r="D116" s="9"/>
      <c r="E116" s="10"/>
      <c r="F116" s="9"/>
      <c r="G116" s="12"/>
      <c r="H116" s="12"/>
      <c r="I116" s="12"/>
    </row>
    <row r="117">
      <c r="A117" s="6"/>
      <c r="B117" s="8"/>
      <c r="C117" s="8"/>
      <c r="D117" s="9"/>
      <c r="E117" s="10"/>
      <c r="F117" s="9"/>
      <c r="G117" s="12"/>
      <c r="H117" s="12"/>
      <c r="I117" s="12"/>
    </row>
    <row r="118">
      <c r="A118" s="16"/>
      <c r="B118" s="8"/>
      <c r="C118" s="8"/>
      <c r="D118" s="9"/>
      <c r="E118" s="10"/>
      <c r="F118" s="9"/>
      <c r="G118" s="12"/>
      <c r="H118" s="12"/>
      <c r="I118" s="12"/>
    </row>
    <row r="119">
      <c r="A119" s="6"/>
      <c r="B119" s="8"/>
      <c r="C119" s="8"/>
      <c r="D119" s="9"/>
      <c r="E119" s="10"/>
      <c r="F119" s="9"/>
      <c r="G119" s="12"/>
      <c r="H119" s="12"/>
      <c r="I119" s="12"/>
    </row>
    <row r="120">
      <c r="A120" s="6"/>
      <c r="B120" s="8"/>
      <c r="C120" s="8"/>
      <c r="D120" s="9"/>
      <c r="E120" s="10"/>
      <c r="F120" s="9"/>
      <c r="G120" s="12"/>
      <c r="H120" s="12"/>
      <c r="I120" s="12"/>
    </row>
    <row r="121">
      <c r="A121" s="6"/>
      <c r="B121" s="8"/>
      <c r="C121" s="8"/>
      <c r="D121" s="9"/>
      <c r="E121" s="10"/>
      <c r="F121" s="9"/>
      <c r="G121" s="12"/>
      <c r="H121" s="12"/>
      <c r="I121" s="12"/>
    </row>
    <row r="122">
      <c r="A122" s="6"/>
      <c r="B122" s="8"/>
      <c r="C122" s="8"/>
      <c r="D122" s="9"/>
      <c r="E122" s="10"/>
      <c r="F122" s="9"/>
      <c r="G122" s="12"/>
      <c r="H122" s="12"/>
      <c r="I122" s="12"/>
    </row>
    <row r="123">
      <c r="A123" s="6"/>
      <c r="B123" s="8"/>
      <c r="C123" s="8"/>
      <c r="D123" s="9"/>
      <c r="E123" s="10"/>
      <c r="F123" s="9"/>
      <c r="G123" s="12"/>
      <c r="H123" s="12"/>
      <c r="I123" s="12"/>
    </row>
    <row r="124">
      <c r="A124" s="6"/>
      <c r="B124" s="8"/>
      <c r="C124" s="8"/>
      <c r="D124" s="9"/>
      <c r="E124" s="10"/>
      <c r="F124" s="9"/>
      <c r="G124" s="12"/>
      <c r="H124" s="12"/>
      <c r="I124" s="12"/>
    </row>
    <row r="125">
      <c r="A125" s="6"/>
      <c r="B125" s="8"/>
      <c r="C125" s="8"/>
      <c r="D125" s="9"/>
      <c r="E125" s="10"/>
      <c r="F125" s="9"/>
      <c r="G125" s="12"/>
      <c r="H125" s="12"/>
      <c r="I125" s="12"/>
    </row>
    <row r="126">
      <c r="A126" s="16"/>
      <c r="B126" s="8"/>
      <c r="C126" s="8"/>
      <c r="D126" s="9"/>
      <c r="E126" s="10"/>
      <c r="F126" s="9"/>
      <c r="G126" s="12"/>
      <c r="H126" s="12"/>
      <c r="I126" s="12"/>
    </row>
    <row r="127">
      <c r="A127" s="16"/>
      <c r="B127" s="8"/>
      <c r="C127" s="8"/>
      <c r="D127" s="9"/>
      <c r="E127" s="10"/>
      <c r="F127" s="9"/>
      <c r="G127" s="12"/>
      <c r="H127" s="12"/>
      <c r="I127" s="12"/>
    </row>
    <row r="128">
      <c r="A128" s="6"/>
      <c r="B128" s="8"/>
      <c r="C128" s="8"/>
      <c r="D128" s="9"/>
      <c r="E128" s="10"/>
      <c r="F128" s="9"/>
      <c r="G128" s="12"/>
      <c r="H128" s="12"/>
      <c r="I128" s="12"/>
    </row>
    <row r="129">
      <c r="A129" s="6"/>
      <c r="B129" s="8"/>
      <c r="C129" s="8"/>
      <c r="D129" s="9"/>
      <c r="E129" s="10"/>
      <c r="F129" s="9"/>
      <c r="G129" s="12"/>
      <c r="H129" s="12"/>
      <c r="I129" s="12"/>
    </row>
    <row r="130">
      <c r="A130" s="6"/>
      <c r="B130" s="8"/>
      <c r="C130" s="8"/>
      <c r="D130" s="9"/>
      <c r="E130" s="10"/>
      <c r="F130" s="9"/>
      <c r="G130" s="12"/>
      <c r="H130" s="12"/>
      <c r="I130" s="12"/>
    </row>
    <row r="131">
      <c r="A131" s="16"/>
      <c r="B131" s="8"/>
      <c r="C131" s="8"/>
      <c r="D131" s="9"/>
      <c r="E131" s="10"/>
      <c r="F131" s="9"/>
      <c r="G131" s="12"/>
      <c r="H131" s="12"/>
      <c r="I131" s="12"/>
    </row>
    <row r="132">
      <c r="A132" s="16"/>
      <c r="B132" s="8"/>
      <c r="C132" s="8"/>
      <c r="D132" s="9"/>
      <c r="E132" s="10"/>
      <c r="F132" s="9"/>
      <c r="G132" s="12"/>
      <c r="H132" s="12"/>
      <c r="I132" s="12"/>
    </row>
    <row r="133">
      <c r="A133" s="16"/>
      <c r="B133" s="8"/>
      <c r="C133" s="8"/>
      <c r="D133" s="9"/>
      <c r="E133" s="10"/>
      <c r="F133" s="9"/>
      <c r="G133" s="12"/>
      <c r="H133" s="12"/>
      <c r="I133" s="12"/>
    </row>
    <row r="134">
      <c r="A134" s="6"/>
      <c r="B134" s="8"/>
      <c r="C134" s="8"/>
      <c r="D134" s="9"/>
      <c r="E134" s="10"/>
      <c r="F134" s="9"/>
      <c r="G134" s="12"/>
      <c r="H134" s="12"/>
      <c r="I134" s="12"/>
    </row>
    <row r="135">
      <c r="A135" s="6"/>
      <c r="B135" s="8"/>
      <c r="C135" s="8"/>
      <c r="D135" s="9"/>
      <c r="E135" s="10"/>
      <c r="F135" s="9"/>
      <c r="G135" s="12"/>
      <c r="H135" s="12"/>
      <c r="I135" s="12"/>
    </row>
    <row r="136">
      <c r="A136" s="6"/>
      <c r="B136" s="8"/>
      <c r="C136" s="8"/>
      <c r="D136" s="9"/>
      <c r="E136" s="10"/>
      <c r="F136" s="9"/>
      <c r="G136" s="12"/>
      <c r="H136" s="12"/>
      <c r="I136" s="12"/>
    </row>
    <row r="137">
      <c r="A137" s="6"/>
      <c r="B137" s="8"/>
      <c r="C137" s="8"/>
      <c r="D137" s="9"/>
      <c r="E137" s="10"/>
      <c r="F137" s="9"/>
      <c r="G137" s="12"/>
      <c r="H137" s="12"/>
      <c r="I137" s="12"/>
    </row>
    <row r="138">
      <c r="A138" s="6"/>
      <c r="B138" s="8"/>
      <c r="C138" s="8"/>
      <c r="D138" s="9"/>
      <c r="E138" s="10"/>
      <c r="F138" s="9"/>
      <c r="G138" s="12"/>
      <c r="H138" s="12"/>
      <c r="I138" s="12"/>
    </row>
    <row r="139">
      <c r="A139" s="16"/>
      <c r="B139" s="8"/>
      <c r="C139" s="8"/>
      <c r="D139" s="9"/>
      <c r="E139" s="10"/>
      <c r="F139" s="9"/>
      <c r="G139" s="12"/>
      <c r="H139" s="12"/>
      <c r="I139" s="12"/>
    </row>
    <row r="140">
      <c r="A140" s="6"/>
      <c r="B140" s="8"/>
      <c r="C140" s="8"/>
      <c r="D140" s="9"/>
      <c r="E140" s="10"/>
      <c r="F140" s="9"/>
      <c r="G140" s="12"/>
      <c r="H140" s="12"/>
      <c r="I140" s="12"/>
    </row>
    <row r="141">
      <c r="A141" s="6"/>
      <c r="B141" s="8"/>
      <c r="C141" s="8"/>
      <c r="D141" s="9"/>
      <c r="E141" s="10"/>
      <c r="F141" s="9"/>
      <c r="G141" s="12"/>
      <c r="H141" s="12"/>
      <c r="I141" s="12"/>
    </row>
    <row r="142">
      <c r="A142" s="6"/>
      <c r="B142" s="8"/>
      <c r="C142" s="8"/>
      <c r="D142" s="9"/>
      <c r="E142" s="10"/>
      <c r="F142" s="9"/>
      <c r="G142" s="12"/>
      <c r="H142" s="12"/>
      <c r="I142" s="12"/>
    </row>
    <row r="143">
      <c r="A143" s="6"/>
      <c r="B143" s="8"/>
      <c r="C143" s="8"/>
      <c r="D143" s="9"/>
      <c r="E143" s="10"/>
      <c r="F143" s="9"/>
      <c r="G143" s="12"/>
      <c r="H143" s="12"/>
      <c r="I143" s="12"/>
    </row>
    <row r="144">
      <c r="A144" s="6"/>
      <c r="B144" s="8"/>
      <c r="C144" s="8"/>
      <c r="D144" s="9"/>
      <c r="E144" s="10"/>
      <c r="F144" s="9"/>
      <c r="G144" s="12"/>
      <c r="H144" s="12"/>
      <c r="I144" s="12"/>
    </row>
    <row r="145">
      <c r="A145" s="6"/>
      <c r="B145" s="8"/>
      <c r="C145" s="8"/>
      <c r="D145" s="9"/>
      <c r="E145" s="10"/>
      <c r="F145" s="9"/>
      <c r="G145" s="12"/>
      <c r="H145" s="12"/>
      <c r="I145" s="12"/>
    </row>
    <row r="146">
      <c r="A146" s="6"/>
      <c r="B146" s="8"/>
      <c r="C146" s="8"/>
      <c r="D146" s="9"/>
      <c r="E146" s="10"/>
      <c r="F146" s="9"/>
      <c r="G146" s="12"/>
      <c r="H146" s="12"/>
      <c r="I146" s="12"/>
    </row>
    <row r="147">
      <c r="A147" s="6"/>
      <c r="B147" s="8"/>
      <c r="C147" s="8"/>
      <c r="D147" s="9"/>
      <c r="E147" s="10"/>
      <c r="F147" s="9"/>
      <c r="G147" s="12"/>
      <c r="H147" s="12"/>
      <c r="I147" s="12"/>
    </row>
    <row r="148">
      <c r="A148" s="6"/>
      <c r="B148" s="8"/>
      <c r="C148" s="8"/>
      <c r="D148" s="9"/>
      <c r="E148" s="10"/>
      <c r="F148" s="9"/>
      <c r="G148" s="12"/>
      <c r="H148" s="12"/>
      <c r="I148" s="12"/>
    </row>
    <row r="149">
      <c r="A149" s="6"/>
      <c r="B149" s="8"/>
      <c r="C149" s="8"/>
      <c r="D149" s="9"/>
      <c r="E149" s="10"/>
      <c r="F149" s="9"/>
      <c r="G149" s="12"/>
      <c r="H149" s="12"/>
      <c r="I149" s="12"/>
    </row>
    <row r="150">
      <c r="A150" s="6"/>
      <c r="B150" s="8"/>
      <c r="C150" s="8"/>
      <c r="D150" s="9"/>
      <c r="E150" s="10"/>
      <c r="F150" s="9"/>
      <c r="G150" s="12"/>
      <c r="H150" s="12"/>
      <c r="I150" s="12"/>
    </row>
    <row r="151">
      <c r="A151" s="6"/>
      <c r="B151" s="8"/>
      <c r="C151" s="8"/>
      <c r="D151" s="9"/>
      <c r="E151" s="10"/>
      <c r="F151" s="9"/>
      <c r="G151" s="12"/>
      <c r="H151" s="12"/>
      <c r="I151" s="12"/>
    </row>
    <row r="152">
      <c r="A152" s="6"/>
      <c r="B152" s="8"/>
      <c r="C152" s="8"/>
      <c r="D152" s="9"/>
      <c r="E152" s="10"/>
      <c r="F152" s="9"/>
      <c r="G152" s="12"/>
      <c r="H152" s="12"/>
      <c r="I152" s="12"/>
    </row>
    <row r="153">
      <c r="A153" s="6"/>
      <c r="B153" s="8"/>
      <c r="C153" s="8"/>
      <c r="D153" s="9"/>
      <c r="E153" s="10"/>
      <c r="F153" s="9"/>
      <c r="G153" s="12"/>
      <c r="H153" s="12"/>
      <c r="I153" s="12"/>
    </row>
    <row r="154">
      <c r="A154" s="6"/>
      <c r="B154" s="8"/>
      <c r="C154" s="8"/>
      <c r="D154" s="9"/>
      <c r="E154" s="10"/>
      <c r="F154" s="9"/>
      <c r="G154" s="12"/>
      <c r="H154" s="12"/>
      <c r="I154" s="12"/>
    </row>
    <row r="155">
      <c r="A155" s="6"/>
      <c r="B155" s="8"/>
      <c r="C155" s="8"/>
      <c r="D155" s="9"/>
      <c r="E155" s="10"/>
      <c r="F155" s="9"/>
      <c r="G155" s="12"/>
      <c r="H155" s="12"/>
      <c r="I155" s="12"/>
    </row>
    <row r="156">
      <c r="A156" s="6"/>
      <c r="B156" s="8"/>
      <c r="C156" s="8"/>
      <c r="D156" s="9"/>
      <c r="E156" s="10"/>
      <c r="F156" s="9"/>
      <c r="G156" s="12"/>
      <c r="H156" s="12"/>
      <c r="I156" s="12"/>
    </row>
    <row r="157">
      <c r="A157" s="6"/>
      <c r="B157" s="8"/>
      <c r="C157" s="8"/>
      <c r="D157" s="9"/>
      <c r="E157" s="10"/>
      <c r="F157" s="9"/>
      <c r="G157" s="12"/>
      <c r="H157" s="12"/>
      <c r="I157" s="12"/>
    </row>
    <row r="158">
      <c r="A158" s="16"/>
      <c r="B158" s="8"/>
      <c r="C158" s="8"/>
      <c r="D158" s="9"/>
      <c r="E158" s="10"/>
      <c r="F158" s="9"/>
      <c r="G158" s="12"/>
      <c r="H158" s="12"/>
      <c r="I158" s="12"/>
    </row>
    <row r="159">
      <c r="A159" s="16"/>
      <c r="B159" s="8"/>
      <c r="C159" s="8"/>
      <c r="D159" s="9"/>
      <c r="E159" s="10"/>
      <c r="F159" s="9"/>
      <c r="G159" s="12"/>
      <c r="H159" s="12"/>
      <c r="I159" s="12"/>
    </row>
    <row r="160">
      <c r="A160" s="6"/>
      <c r="B160" s="8"/>
      <c r="C160" s="8"/>
      <c r="D160" s="9"/>
      <c r="E160" s="10"/>
      <c r="F160" s="9"/>
      <c r="G160" s="12"/>
      <c r="H160" s="12"/>
      <c r="I160" s="12"/>
    </row>
    <row r="161">
      <c r="A161" s="6"/>
      <c r="B161" s="8"/>
      <c r="C161" s="8"/>
      <c r="D161" s="9"/>
      <c r="E161" s="10"/>
      <c r="F161" s="9"/>
      <c r="G161" s="12"/>
      <c r="H161" s="12"/>
      <c r="I161" s="12"/>
    </row>
    <row r="162">
      <c r="A162" s="6"/>
      <c r="B162" s="8"/>
      <c r="C162" s="8"/>
      <c r="D162" s="9"/>
      <c r="E162" s="10"/>
      <c r="F162" s="9"/>
      <c r="G162" s="12"/>
      <c r="H162" s="12"/>
      <c r="I162" s="12"/>
    </row>
    <row r="163">
      <c r="A163" s="6"/>
      <c r="B163" s="8"/>
      <c r="C163" s="8"/>
      <c r="D163" s="9"/>
      <c r="E163" s="10"/>
      <c r="F163" s="9"/>
      <c r="G163" s="12"/>
      <c r="H163" s="12"/>
      <c r="I163" s="12"/>
    </row>
    <row r="164">
      <c r="A164" s="6"/>
      <c r="B164" s="8"/>
      <c r="C164" s="8"/>
      <c r="D164" s="9"/>
      <c r="E164" s="10"/>
      <c r="F164" s="9"/>
      <c r="G164" s="12"/>
      <c r="H164" s="12"/>
      <c r="I164" s="12"/>
    </row>
    <row r="165">
      <c r="A165" s="6"/>
      <c r="B165" s="8"/>
      <c r="C165" s="8"/>
      <c r="D165" s="9"/>
      <c r="E165" s="10"/>
      <c r="F165" s="9"/>
      <c r="G165" s="12"/>
      <c r="H165" s="12"/>
      <c r="I165" s="12"/>
    </row>
    <row r="166">
      <c r="A166" s="6"/>
      <c r="B166" s="8"/>
      <c r="C166" s="8"/>
      <c r="D166" s="9"/>
      <c r="E166" s="10"/>
      <c r="F166" s="9"/>
      <c r="G166" s="12"/>
      <c r="H166" s="12"/>
      <c r="I166" s="12"/>
    </row>
    <row r="167">
      <c r="A167" s="16"/>
      <c r="B167" s="8"/>
      <c r="C167" s="8"/>
      <c r="D167" s="9"/>
      <c r="E167" s="10"/>
      <c r="F167" s="9"/>
      <c r="G167" s="12"/>
      <c r="H167" s="12"/>
      <c r="I167" s="12"/>
    </row>
    <row r="168">
      <c r="A168" s="16"/>
      <c r="B168" s="8"/>
      <c r="C168" s="8"/>
      <c r="D168" s="9"/>
      <c r="E168" s="10"/>
      <c r="F168" s="9"/>
      <c r="G168" s="12"/>
      <c r="H168" s="12"/>
      <c r="I168" s="12"/>
    </row>
    <row r="169">
      <c r="A169" s="6"/>
      <c r="B169" s="8"/>
      <c r="C169" s="8"/>
      <c r="D169" s="9"/>
      <c r="E169" s="10"/>
      <c r="F169" s="9"/>
      <c r="G169" s="12"/>
      <c r="H169" s="12"/>
      <c r="I169" s="12"/>
    </row>
    <row r="170">
      <c r="A170" s="6"/>
      <c r="B170" s="8"/>
      <c r="C170" s="8"/>
      <c r="D170" s="9"/>
      <c r="E170" s="10"/>
      <c r="F170" s="9"/>
      <c r="G170" s="12"/>
      <c r="H170" s="12"/>
      <c r="I170" s="12"/>
    </row>
    <row r="171">
      <c r="A171" s="6"/>
      <c r="B171" s="8"/>
      <c r="C171" s="8"/>
      <c r="D171" s="9"/>
      <c r="E171" s="10"/>
      <c r="F171" s="9"/>
      <c r="G171" s="12"/>
      <c r="H171" s="12"/>
      <c r="I171" s="12"/>
    </row>
    <row r="172">
      <c r="A172" s="16"/>
      <c r="B172" s="8"/>
      <c r="C172" s="8"/>
      <c r="D172" s="9"/>
      <c r="E172" s="10"/>
      <c r="F172" s="9"/>
      <c r="G172" s="12"/>
      <c r="H172" s="12"/>
      <c r="I172" s="12"/>
    </row>
    <row r="173">
      <c r="A173" s="6"/>
      <c r="B173" s="8"/>
      <c r="C173" s="8"/>
      <c r="D173" s="9"/>
      <c r="E173" s="10"/>
      <c r="F173" s="9"/>
      <c r="G173" s="12"/>
      <c r="H173" s="12"/>
      <c r="I173" s="12"/>
    </row>
    <row r="174">
      <c r="A174" s="6"/>
      <c r="B174" s="8"/>
      <c r="C174" s="8"/>
      <c r="D174" s="9"/>
      <c r="E174" s="10"/>
      <c r="F174" s="9"/>
      <c r="G174" s="12"/>
      <c r="H174" s="12"/>
      <c r="I174" s="12"/>
    </row>
    <row r="175">
      <c r="A175" s="6"/>
      <c r="B175" s="8"/>
      <c r="C175" s="8"/>
      <c r="D175" s="9"/>
      <c r="E175" s="10"/>
      <c r="F175" s="9"/>
      <c r="G175" s="12"/>
      <c r="H175" s="12"/>
      <c r="I175" s="12"/>
    </row>
    <row r="176">
      <c r="A176" s="6"/>
      <c r="B176" s="8"/>
      <c r="C176" s="8"/>
      <c r="D176" s="9"/>
      <c r="E176" s="10"/>
      <c r="F176" s="9"/>
      <c r="G176" s="12"/>
      <c r="H176" s="12"/>
      <c r="I176" s="12"/>
    </row>
    <row r="177">
      <c r="A177" s="6"/>
      <c r="B177" s="8"/>
      <c r="C177" s="8"/>
      <c r="D177" s="9"/>
      <c r="E177" s="10"/>
      <c r="F177" s="9"/>
      <c r="G177" s="12"/>
      <c r="H177" s="12"/>
      <c r="I177" s="12"/>
    </row>
    <row r="178">
      <c r="A178" s="6"/>
      <c r="B178" s="8"/>
      <c r="C178" s="8"/>
      <c r="D178" s="9"/>
      <c r="E178" s="10"/>
      <c r="F178" s="9"/>
      <c r="G178" s="12"/>
      <c r="H178" s="12"/>
      <c r="I178" s="12"/>
    </row>
    <row r="179">
      <c r="A179" s="6"/>
      <c r="B179" s="8"/>
      <c r="C179" s="8"/>
      <c r="D179" s="9"/>
      <c r="E179" s="10"/>
      <c r="F179" s="9"/>
      <c r="G179" s="12"/>
      <c r="H179" s="12"/>
      <c r="I179" s="12"/>
    </row>
    <row r="180">
      <c r="A180" s="6"/>
      <c r="B180" s="8"/>
      <c r="C180" s="8"/>
      <c r="D180" s="9"/>
      <c r="E180" s="10"/>
      <c r="F180" s="9"/>
      <c r="G180" s="12"/>
      <c r="H180" s="12"/>
      <c r="I180" s="12"/>
    </row>
    <row r="181">
      <c r="A181" s="6"/>
      <c r="B181" s="8"/>
      <c r="C181" s="8"/>
      <c r="D181" s="9"/>
      <c r="E181" s="10"/>
      <c r="F181" s="9"/>
      <c r="G181" s="12"/>
      <c r="H181" s="12"/>
      <c r="I181" s="12"/>
    </row>
    <row r="182">
      <c r="A182" s="6"/>
      <c r="B182" s="8"/>
      <c r="C182" s="8"/>
      <c r="D182" s="9"/>
      <c r="E182" s="10"/>
      <c r="F182" s="9"/>
      <c r="G182" s="12"/>
      <c r="H182" s="12"/>
      <c r="I182" s="12"/>
    </row>
    <row r="183">
      <c r="A183" s="6"/>
      <c r="B183" s="8"/>
      <c r="C183" s="8"/>
      <c r="D183" s="9"/>
      <c r="E183" s="10"/>
      <c r="F183" s="9"/>
      <c r="G183" s="12"/>
      <c r="H183" s="12"/>
      <c r="I183" s="12"/>
    </row>
    <row r="184">
      <c r="A184" s="6"/>
      <c r="B184" s="8"/>
      <c r="C184" s="8"/>
      <c r="D184" s="9"/>
      <c r="E184" s="10"/>
      <c r="F184" s="9"/>
      <c r="G184" s="12"/>
      <c r="H184" s="12"/>
      <c r="I184" s="12"/>
    </row>
    <row r="185">
      <c r="A185" s="6"/>
      <c r="B185" s="8"/>
      <c r="C185" s="8"/>
      <c r="D185" s="9"/>
      <c r="E185" s="10"/>
      <c r="F185" s="9"/>
      <c r="G185" s="12"/>
      <c r="H185" s="12"/>
      <c r="I185" s="12"/>
    </row>
    <row r="186">
      <c r="A186" s="6"/>
      <c r="B186" s="8"/>
      <c r="C186" s="8"/>
      <c r="D186" s="9"/>
      <c r="E186" s="10"/>
      <c r="F186" s="9"/>
      <c r="G186" s="12"/>
      <c r="H186" s="12"/>
      <c r="I186" s="12"/>
    </row>
    <row r="187">
      <c r="A187" s="6"/>
      <c r="B187" s="8"/>
      <c r="C187" s="8"/>
      <c r="D187" s="9"/>
      <c r="E187" s="10"/>
      <c r="F187" s="9"/>
      <c r="G187" s="12"/>
      <c r="H187" s="12"/>
      <c r="I187" s="12"/>
    </row>
    <row r="188">
      <c r="A188" s="6"/>
      <c r="B188" s="8"/>
      <c r="C188" s="8"/>
      <c r="D188" s="9"/>
      <c r="E188" s="10"/>
      <c r="F188" s="9"/>
      <c r="G188" s="12"/>
      <c r="H188" s="12"/>
      <c r="I188" s="12"/>
    </row>
    <row r="189">
      <c r="A189" s="6"/>
      <c r="B189" s="8"/>
      <c r="C189" s="8"/>
      <c r="D189" s="9"/>
      <c r="E189" s="10"/>
      <c r="F189" s="9"/>
      <c r="G189" s="12"/>
      <c r="H189" s="12"/>
      <c r="I189" s="12"/>
    </row>
    <row r="190">
      <c r="A190" s="6"/>
      <c r="B190" s="8"/>
      <c r="C190" s="8"/>
      <c r="D190" s="9"/>
      <c r="E190" s="10"/>
      <c r="F190" s="9"/>
      <c r="G190" s="12"/>
      <c r="H190" s="12"/>
      <c r="I190" s="12"/>
    </row>
    <row r="191">
      <c r="A191" s="6"/>
      <c r="B191" s="8"/>
      <c r="C191" s="8"/>
      <c r="D191" s="9"/>
      <c r="E191" s="10"/>
      <c r="F191" s="9"/>
      <c r="G191" s="12"/>
      <c r="H191" s="12"/>
      <c r="I191" s="12"/>
    </row>
    <row r="192">
      <c r="A192" s="6"/>
      <c r="B192" s="8"/>
      <c r="C192" s="8"/>
      <c r="D192" s="9"/>
      <c r="E192" s="10"/>
      <c r="F192" s="9"/>
      <c r="G192" s="12"/>
      <c r="H192" s="12"/>
      <c r="I192" s="12"/>
    </row>
    <row r="193">
      <c r="A193" s="6"/>
      <c r="B193" s="8"/>
      <c r="C193" s="8"/>
      <c r="D193" s="9"/>
      <c r="E193" s="10"/>
      <c r="F193" s="9"/>
      <c r="G193" s="12"/>
      <c r="H193" s="12"/>
      <c r="I193" s="12"/>
    </row>
    <row r="194">
      <c r="A194" s="16"/>
      <c r="B194" s="8"/>
      <c r="C194" s="8"/>
      <c r="D194" s="9"/>
      <c r="E194" s="10"/>
      <c r="F194" s="9"/>
      <c r="G194" s="12"/>
      <c r="H194" s="12"/>
      <c r="I194" s="12"/>
    </row>
    <row r="195">
      <c r="A195" s="6"/>
      <c r="B195" s="8"/>
      <c r="C195" s="8"/>
      <c r="D195" s="9"/>
      <c r="E195" s="10"/>
      <c r="F195" s="9"/>
      <c r="G195" s="12"/>
      <c r="H195" s="12"/>
      <c r="I195" s="12"/>
    </row>
    <row r="196">
      <c r="A196" s="6"/>
      <c r="B196" s="8"/>
      <c r="C196" s="8"/>
      <c r="D196" s="9"/>
      <c r="E196" s="10"/>
      <c r="F196" s="9"/>
      <c r="G196" s="12"/>
      <c r="H196" s="12"/>
      <c r="I196" s="12"/>
    </row>
    <row r="197">
      <c r="A197" s="6"/>
      <c r="B197" s="8"/>
      <c r="C197" s="8"/>
      <c r="D197" s="9"/>
      <c r="E197" s="10"/>
      <c r="F197" s="9"/>
      <c r="G197" s="12"/>
      <c r="H197" s="12"/>
      <c r="I197" s="12"/>
    </row>
    <row r="198">
      <c r="A198" s="6"/>
      <c r="B198" s="8"/>
      <c r="C198" s="8"/>
      <c r="D198" s="9"/>
      <c r="E198" s="10"/>
      <c r="F198" s="9"/>
      <c r="G198" s="12"/>
      <c r="H198" s="12"/>
      <c r="I198" s="12"/>
    </row>
    <row r="199">
      <c r="A199" s="6"/>
      <c r="B199" s="8"/>
      <c r="C199" s="8"/>
      <c r="D199" s="9"/>
      <c r="E199" s="10"/>
      <c r="F199" s="9"/>
      <c r="G199" s="12"/>
      <c r="H199" s="12"/>
      <c r="I199" s="12"/>
    </row>
    <row r="200">
      <c r="A200" s="6"/>
      <c r="B200" s="8"/>
      <c r="C200" s="8"/>
      <c r="D200" s="9"/>
      <c r="E200" s="10"/>
      <c r="F200" s="9"/>
      <c r="G200" s="12"/>
      <c r="H200" s="12"/>
      <c r="I200" s="12"/>
    </row>
    <row r="201">
      <c r="A201" s="16"/>
      <c r="B201" s="8"/>
      <c r="C201" s="8"/>
      <c r="D201" s="9"/>
      <c r="E201" s="10"/>
      <c r="F201" s="9"/>
      <c r="G201" s="12"/>
      <c r="H201" s="12"/>
      <c r="I201" s="12"/>
    </row>
    <row r="202">
      <c r="A202" s="6"/>
      <c r="B202" s="8"/>
      <c r="C202" s="8"/>
      <c r="D202" s="9"/>
      <c r="E202" s="10"/>
      <c r="F202" s="9"/>
      <c r="G202" s="12"/>
      <c r="H202" s="12"/>
      <c r="I202" s="12"/>
    </row>
    <row r="203">
      <c r="A203" s="6"/>
      <c r="B203" s="8"/>
      <c r="C203" s="8"/>
      <c r="D203" s="9"/>
      <c r="E203" s="10"/>
      <c r="F203" s="9"/>
      <c r="G203" s="12"/>
      <c r="H203" s="12"/>
      <c r="I203" s="12"/>
    </row>
    <row r="204">
      <c r="A204" s="6"/>
      <c r="B204" s="8"/>
      <c r="C204" s="8"/>
      <c r="D204" s="9"/>
      <c r="E204" s="10"/>
      <c r="F204" s="9"/>
      <c r="G204" s="12"/>
      <c r="H204" s="12"/>
      <c r="I204" s="12"/>
    </row>
    <row r="205">
      <c r="A205" s="6"/>
      <c r="B205" s="8"/>
      <c r="C205" s="8"/>
      <c r="D205" s="9"/>
      <c r="E205" s="10"/>
      <c r="F205" s="9"/>
      <c r="G205" s="12"/>
      <c r="H205" s="12"/>
      <c r="I205" s="12"/>
    </row>
    <row r="206">
      <c r="A206" s="16"/>
      <c r="B206" s="8"/>
      <c r="C206" s="8"/>
      <c r="D206" s="9"/>
      <c r="E206" s="10"/>
      <c r="F206" s="9"/>
      <c r="G206" s="12"/>
      <c r="H206" s="12"/>
      <c r="I206" s="12"/>
    </row>
    <row r="207">
      <c r="A207" s="16"/>
      <c r="B207" s="8"/>
      <c r="C207" s="8"/>
      <c r="D207" s="9"/>
      <c r="E207" s="10"/>
      <c r="F207" s="9"/>
      <c r="G207" s="12"/>
      <c r="H207" s="12"/>
      <c r="I207" s="12"/>
    </row>
    <row r="208">
      <c r="A208" s="6"/>
      <c r="B208" s="8"/>
      <c r="C208" s="8"/>
      <c r="D208" s="9"/>
      <c r="E208" s="10"/>
      <c r="F208" s="9"/>
      <c r="G208" s="12"/>
      <c r="H208" s="12"/>
      <c r="I208" s="12"/>
    </row>
    <row r="209">
      <c r="A209" s="6"/>
      <c r="B209" s="8"/>
      <c r="C209" s="8"/>
      <c r="D209" s="9"/>
      <c r="E209" s="10"/>
      <c r="F209" s="9"/>
      <c r="G209" s="12"/>
      <c r="H209" s="12"/>
      <c r="I209" s="12"/>
    </row>
    <row r="210">
      <c r="A210" s="6"/>
      <c r="B210" s="8"/>
      <c r="C210" s="8"/>
      <c r="D210" s="9"/>
      <c r="E210" s="10"/>
      <c r="F210" s="9"/>
      <c r="G210" s="12"/>
      <c r="H210" s="12"/>
      <c r="I210" s="12"/>
    </row>
    <row r="211">
      <c r="A211" s="6"/>
      <c r="B211" s="8"/>
      <c r="C211" s="8"/>
      <c r="D211" s="9"/>
      <c r="E211" s="10"/>
      <c r="F211" s="9"/>
      <c r="G211" s="12"/>
      <c r="H211" s="12"/>
      <c r="I211" s="12"/>
    </row>
    <row r="212">
      <c r="A212" s="6"/>
      <c r="B212" s="8"/>
      <c r="C212" s="8"/>
      <c r="D212" s="9"/>
      <c r="E212" s="10"/>
      <c r="F212" s="9"/>
      <c r="G212" s="12"/>
      <c r="H212" s="12"/>
      <c r="I212" s="12"/>
    </row>
    <row r="213">
      <c r="A213" s="6"/>
      <c r="B213" s="8"/>
      <c r="C213" s="8"/>
      <c r="D213" s="9"/>
      <c r="E213" s="10"/>
      <c r="F213" s="9"/>
      <c r="G213" s="12"/>
      <c r="H213" s="12"/>
      <c r="I213" s="12"/>
    </row>
    <row r="214">
      <c r="A214" s="16"/>
      <c r="B214" s="8"/>
      <c r="C214" s="8"/>
      <c r="D214" s="9"/>
      <c r="E214" s="10"/>
      <c r="F214" s="9"/>
      <c r="G214" s="12"/>
      <c r="H214" s="12"/>
      <c r="I214" s="12"/>
    </row>
    <row r="215">
      <c r="A215" s="6"/>
      <c r="B215" s="8"/>
      <c r="C215" s="8"/>
      <c r="D215" s="9"/>
      <c r="E215" s="10"/>
      <c r="F215" s="9"/>
      <c r="G215" s="12"/>
      <c r="H215" s="12"/>
      <c r="I215" s="12"/>
    </row>
    <row r="216">
      <c r="A216" s="6"/>
      <c r="B216" s="8"/>
      <c r="C216" s="8"/>
      <c r="D216" s="9"/>
      <c r="E216" s="10"/>
      <c r="F216" s="9"/>
      <c r="G216" s="12"/>
      <c r="H216" s="12"/>
      <c r="I216" s="12"/>
    </row>
    <row r="217">
      <c r="A217" s="6"/>
      <c r="B217" s="8"/>
      <c r="C217" s="8"/>
      <c r="D217" s="9"/>
      <c r="E217" s="10"/>
      <c r="F217" s="9"/>
      <c r="G217" s="12"/>
      <c r="H217" s="12"/>
      <c r="I217" s="12"/>
    </row>
    <row r="218">
      <c r="A218" s="6"/>
      <c r="B218" s="8"/>
      <c r="C218" s="8"/>
      <c r="D218" s="9"/>
      <c r="E218" s="10"/>
      <c r="F218" s="9"/>
      <c r="G218" s="12"/>
      <c r="H218" s="12"/>
      <c r="I218" s="12"/>
    </row>
    <row r="219">
      <c r="A219" s="6"/>
      <c r="B219" s="8"/>
      <c r="C219" s="8"/>
      <c r="D219" s="9"/>
      <c r="E219" s="10"/>
      <c r="F219" s="9"/>
      <c r="G219" s="12"/>
      <c r="H219" s="12"/>
      <c r="I219" s="12"/>
    </row>
    <row r="220">
      <c r="A220" s="6"/>
      <c r="B220" s="8"/>
      <c r="C220" s="8"/>
      <c r="D220" s="9"/>
      <c r="E220" s="10"/>
      <c r="F220" s="9"/>
      <c r="G220" s="12"/>
      <c r="H220" s="12"/>
      <c r="I220" s="12"/>
    </row>
    <row r="221">
      <c r="A221" s="6"/>
      <c r="B221" s="8"/>
      <c r="C221" s="8"/>
      <c r="D221" s="9"/>
      <c r="E221" s="10"/>
      <c r="F221" s="9"/>
      <c r="G221" s="12"/>
      <c r="H221" s="12"/>
      <c r="I221" s="12"/>
    </row>
    <row r="222">
      <c r="A222" s="6"/>
      <c r="B222" s="8"/>
      <c r="C222" s="8"/>
      <c r="D222" s="9"/>
      <c r="E222" s="10"/>
      <c r="F222" s="9"/>
      <c r="G222" s="12"/>
      <c r="H222" s="12"/>
      <c r="I222" s="12"/>
    </row>
    <row r="223">
      <c r="A223" s="6"/>
      <c r="B223" s="8"/>
      <c r="C223" s="8"/>
      <c r="D223" s="9"/>
      <c r="E223" s="10"/>
      <c r="F223" s="9"/>
      <c r="G223" s="12"/>
      <c r="H223" s="12"/>
      <c r="I223" s="12"/>
    </row>
    <row r="224">
      <c r="A224" s="6"/>
      <c r="B224" s="8"/>
      <c r="C224" s="8"/>
      <c r="D224" s="9"/>
      <c r="E224" s="10"/>
      <c r="F224" s="9"/>
      <c r="G224" s="12"/>
      <c r="H224" s="12"/>
      <c r="I224" s="12"/>
    </row>
    <row r="225">
      <c r="A225" s="6"/>
      <c r="B225" s="8"/>
      <c r="C225" s="8"/>
      <c r="D225" s="9"/>
      <c r="E225" s="10"/>
      <c r="F225" s="9"/>
      <c r="G225" s="12"/>
      <c r="H225" s="12"/>
      <c r="I225" s="12"/>
    </row>
    <row r="226">
      <c r="A226" s="6"/>
      <c r="B226" s="8"/>
      <c r="C226" s="8"/>
      <c r="D226" s="9"/>
      <c r="E226" s="10"/>
      <c r="F226" s="9"/>
      <c r="G226" s="12"/>
      <c r="H226" s="12"/>
      <c r="I226" s="12"/>
    </row>
    <row r="227">
      <c r="A227" s="16"/>
      <c r="B227" s="8"/>
      <c r="C227" s="8"/>
      <c r="D227" s="9"/>
      <c r="E227" s="10"/>
      <c r="F227" s="9"/>
      <c r="G227" s="12"/>
      <c r="H227" s="12"/>
      <c r="I227" s="12"/>
    </row>
    <row r="228">
      <c r="A228" s="16"/>
      <c r="B228" s="8"/>
      <c r="C228" s="8"/>
      <c r="D228" s="9"/>
      <c r="E228" s="10"/>
      <c r="F228" s="9"/>
      <c r="G228" s="12"/>
      <c r="H228" s="12"/>
      <c r="I228" s="12"/>
    </row>
    <row r="229">
      <c r="A229" s="6"/>
      <c r="B229" s="8"/>
      <c r="C229" s="8"/>
      <c r="D229" s="9"/>
      <c r="E229" s="10"/>
      <c r="F229" s="9"/>
      <c r="G229" s="12"/>
      <c r="H229" s="12"/>
      <c r="I229" s="12"/>
    </row>
    <row r="230">
      <c r="A230" s="6"/>
      <c r="B230" s="8"/>
      <c r="C230" s="8"/>
      <c r="D230" s="9"/>
      <c r="E230" s="10"/>
      <c r="F230" s="9"/>
      <c r="G230" s="12"/>
      <c r="H230" s="12"/>
      <c r="I230" s="12"/>
    </row>
    <row r="231">
      <c r="A231" s="16"/>
      <c r="B231" s="8"/>
      <c r="C231" s="8"/>
      <c r="D231" s="9"/>
      <c r="E231" s="10"/>
      <c r="F231" s="9"/>
      <c r="G231" s="12"/>
      <c r="H231" s="12"/>
      <c r="I231" s="12"/>
    </row>
    <row r="232">
      <c r="A232" s="6"/>
      <c r="B232" s="8"/>
      <c r="C232" s="8"/>
      <c r="D232" s="9"/>
      <c r="E232" s="10"/>
      <c r="F232" s="9"/>
      <c r="G232" s="12"/>
      <c r="H232" s="12"/>
      <c r="I232" s="12"/>
    </row>
    <row r="233">
      <c r="A233" s="6"/>
      <c r="B233" s="8"/>
      <c r="C233" s="8"/>
      <c r="D233" s="9"/>
      <c r="E233" s="10"/>
      <c r="F233" s="9"/>
      <c r="G233" s="12"/>
      <c r="H233" s="12"/>
      <c r="I233" s="12"/>
    </row>
    <row r="234">
      <c r="A234" s="6"/>
      <c r="B234" s="8"/>
      <c r="C234" s="8"/>
      <c r="D234" s="9"/>
      <c r="E234" s="10"/>
      <c r="F234" s="9"/>
      <c r="G234" s="12"/>
      <c r="H234" s="12"/>
      <c r="I234" s="12"/>
    </row>
    <row r="235">
      <c r="A235" s="6"/>
      <c r="B235" s="8"/>
      <c r="C235" s="8"/>
      <c r="D235" s="9"/>
      <c r="E235" s="10"/>
      <c r="F235" s="9"/>
      <c r="G235" s="12"/>
      <c r="H235" s="12"/>
      <c r="I235" s="12"/>
    </row>
    <row r="236">
      <c r="A236" s="6"/>
      <c r="B236" s="8"/>
      <c r="C236" s="8"/>
      <c r="D236" s="9"/>
      <c r="E236" s="10"/>
      <c r="F236" s="9"/>
      <c r="G236" s="12"/>
      <c r="H236" s="12"/>
      <c r="I236" s="12"/>
    </row>
    <row r="237">
      <c r="A237" s="6"/>
      <c r="B237" s="8"/>
      <c r="C237" s="8"/>
      <c r="D237" s="9"/>
      <c r="E237" s="10"/>
      <c r="F237" s="9"/>
      <c r="G237" s="12"/>
      <c r="H237" s="12"/>
      <c r="I237" s="12"/>
    </row>
    <row r="238">
      <c r="A238" s="6"/>
      <c r="B238" s="8"/>
      <c r="C238" s="8"/>
      <c r="D238" s="9"/>
      <c r="E238" s="10"/>
      <c r="F238" s="9"/>
      <c r="G238" s="12"/>
      <c r="H238" s="12"/>
      <c r="I238" s="12"/>
    </row>
    <row r="239">
      <c r="A239" s="6"/>
      <c r="B239" s="8"/>
      <c r="C239" s="8"/>
      <c r="D239" s="9"/>
      <c r="E239" s="10"/>
      <c r="F239" s="9"/>
      <c r="G239" s="12"/>
      <c r="H239" s="12"/>
      <c r="I239" s="12"/>
    </row>
    <row r="240">
      <c r="A240" s="6"/>
      <c r="B240" s="8"/>
      <c r="C240" s="8"/>
      <c r="D240" s="9"/>
      <c r="E240" s="10"/>
      <c r="F240" s="9"/>
      <c r="G240" s="12"/>
      <c r="H240" s="12"/>
      <c r="I240" s="12"/>
    </row>
    <row r="241">
      <c r="A241" s="6"/>
      <c r="B241" s="8"/>
      <c r="C241" s="8"/>
      <c r="D241" s="9"/>
      <c r="E241" s="10"/>
      <c r="F241" s="9"/>
      <c r="G241" s="12"/>
      <c r="H241" s="12"/>
      <c r="I241" s="12"/>
    </row>
    <row r="242">
      <c r="A242" s="6"/>
      <c r="B242" s="8"/>
      <c r="C242" s="8"/>
      <c r="D242" s="9"/>
      <c r="E242" s="10"/>
      <c r="F242" s="9"/>
      <c r="G242" s="12"/>
      <c r="H242" s="12"/>
      <c r="I242" s="12"/>
    </row>
    <row r="243">
      <c r="A243" s="6"/>
      <c r="B243" s="8"/>
      <c r="C243" s="8"/>
      <c r="D243" s="9"/>
      <c r="E243" s="10"/>
      <c r="F243" s="9"/>
      <c r="G243" s="12"/>
      <c r="H243" s="12"/>
      <c r="I243" s="12"/>
    </row>
    <row r="244">
      <c r="A244" s="6"/>
      <c r="B244" s="8"/>
      <c r="C244" s="8"/>
      <c r="D244" s="9"/>
      <c r="E244" s="10"/>
      <c r="F244" s="9"/>
      <c r="G244" s="12"/>
      <c r="H244" s="12"/>
      <c r="I244" s="12"/>
    </row>
    <row r="245">
      <c r="A245" s="6"/>
      <c r="B245" s="8"/>
      <c r="C245" s="8"/>
      <c r="D245" s="9"/>
      <c r="E245" s="10"/>
      <c r="F245" s="9"/>
      <c r="G245" s="12"/>
      <c r="H245" s="12"/>
      <c r="I245" s="12"/>
    </row>
    <row r="246">
      <c r="A246" s="16"/>
      <c r="B246" s="8"/>
      <c r="C246" s="8"/>
      <c r="D246" s="9"/>
      <c r="E246" s="10"/>
      <c r="F246" s="9"/>
      <c r="G246" s="12"/>
      <c r="H246" s="12"/>
      <c r="I246" s="12"/>
    </row>
    <row r="247">
      <c r="A247" s="6"/>
      <c r="B247" s="8"/>
      <c r="C247" s="8"/>
      <c r="D247" s="9"/>
      <c r="E247" s="10"/>
      <c r="F247" s="9"/>
      <c r="G247" s="12"/>
      <c r="H247" s="12"/>
      <c r="I247" s="12"/>
    </row>
    <row r="248">
      <c r="A248" s="6"/>
      <c r="B248" s="8"/>
      <c r="C248" s="8"/>
      <c r="D248" s="9"/>
      <c r="E248" s="10"/>
      <c r="F248" s="9"/>
      <c r="G248" s="12"/>
      <c r="H248" s="12"/>
      <c r="I248" s="12"/>
    </row>
    <row r="249">
      <c r="A249" s="6"/>
      <c r="B249" s="8"/>
      <c r="C249" s="8"/>
      <c r="D249" s="9"/>
      <c r="E249" s="10"/>
      <c r="F249" s="9"/>
      <c r="G249" s="12"/>
      <c r="H249" s="12"/>
      <c r="I249" s="12"/>
    </row>
    <row r="250">
      <c r="A250" s="6"/>
      <c r="B250" s="8"/>
      <c r="C250" s="8"/>
      <c r="D250" s="9"/>
      <c r="E250" s="10"/>
      <c r="F250" s="9"/>
      <c r="G250" s="12"/>
      <c r="H250" s="12"/>
      <c r="I250" s="12"/>
    </row>
    <row r="251">
      <c r="A251" s="16"/>
      <c r="B251" s="8"/>
      <c r="C251" s="8"/>
      <c r="D251" s="9"/>
      <c r="E251" s="10"/>
      <c r="F251" s="9"/>
      <c r="G251" s="12"/>
      <c r="H251" s="12"/>
      <c r="I251" s="12"/>
    </row>
    <row r="252">
      <c r="A252" s="6"/>
      <c r="B252" s="8"/>
      <c r="C252" s="8"/>
      <c r="D252" s="9"/>
      <c r="E252" s="10"/>
      <c r="F252" s="9"/>
      <c r="G252" s="12"/>
      <c r="H252" s="12"/>
      <c r="I252" s="12"/>
    </row>
    <row r="253">
      <c r="A253" s="6"/>
      <c r="B253" s="8"/>
      <c r="C253" s="8"/>
      <c r="D253" s="9"/>
      <c r="E253" s="10"/>
      <c r="F253" s="9"/>
      <c r="G253" s="12"/>
      <c r="H253" s="12"/>
      <c r="I253" s="12"/>
    </row>
    <row r="254">
      <c r="A254" s="6"/>
      <c r="B254" s="8"/>
      <c r="C254" s="8"/>
      <c r="D254" s="9"/>
      <c r="E254" s="10"/>
      <c r="F254" s="9"/>
      <c r="G254" s="12"/>
      <c r="H254" s="12"/>
      <c r="I254" s="12"/>
    </row>
    <row r="255">
      <c r="A255" s="6"/>
      <c r="B255" s="8"/>
      <c r="C255" s="8"/>
      <c r="D255" s="9"/>
      <c r="E255" s="10"/>
      <c r="F255" s="9"/>
      <c r="G255" s="12"/>
      <c r="H255" s="12"/>
      <c r="I255" s="12"/>
    </row>
    <row r="256">
      <c r="A256" s="16"/>
      <c r="B256" s="8"/>
      <c r="C256" s="8"/>
      <c r="D256" s="9"/>
      <c r="E256" s="10"/>
      <c r="F256" s="9"/>
      <c r="G256" s="12"/>
      <c r="H256" s="12"/>
      <c r="I256" s="12"/>
    </row>
    <row r="257">
      <c r="A257" s="6"/>
      <c r="B257" s="8"/>
      <c r="C257" s="8"/>
      <c r="D257" s="9"/>
      <c r="E257" s="10"/>
      <c r="F257" s="9"/>
      <c r="G257" s="12"/>
      <c r="H257" s="12"/>
      <c r="I257" s="12"/>
    </row>
    <row r="258">
      <c r="A258" s="6"/>
      <c r="B258" s="8"/>
      <c r="C258" s="8"/>
      <c r="D258" s="9"/>
      <c r="E258" s="10"/>
      <c r="F258" s="9"/>
      <c r="G258" s="12"/>
      <c r="H258" s="12"/>
      <c r="I258" s="12"/>
    </row>
    <row r="259">
      <c r="A259" s="6"/>
      <c r="B259" s="8"/>
      <c r="C259" s="8"/>
      <c r="D259" s="9"/>
      <c r="E259" s="10"/>
      <c r="F259" s="9"/>
      <c r="G259" s="12"/>
      <c r="H259" s="12"/>
      <c r="I259" s="12"/>
    </row>
    <row r="260">
      <c r="A260" s="6"/>
      <c r="B260" s="8"/>
      <c r="C260" s="8"/>
      <c r="D260" s="9"/>
      <c r="E260" s="10"/>
      <c r="F260" s="9"/>
      <c r="G260" s="12"/>
      <c r="H260" s="12"/>
      <c r="I260" s="12"/>
    </row>
    <row r="261">
      <c r="A261" s="6"/>
      <c r="B261" s="8"/>
      <c r="C261" s="8"/>
      <c r="D261" s="9"/>
      <c r="E261" s="10"/>
      <c r="F261" s="9"/>
      <c r="G261" s="12"/>
      <c r="H261" s="12"/>
      <c r="I261" s="12"/>
    </row>
    <row r="262">
      <c r="A262" s="16"/>
      <c r="B262" s="8"/>
      <c r="C262" s="8"/>
      <c r="D262" s="9"/>
      <c r="E262" s="10"/>
      <c r="F262" s="9"/>
      <c r="G262" s="12"/>
      <c r="H262" s="12"/>
      <c r="I262" s="12"/>
    </row>
    <row r="263">
      <c r="A263" s="6"/>
      <c r="B263" s="8"/>
      <c r="C263" s="8"/>
      <c r="D263" s="9"/>
      <c r="E263" s="10"/>
      <c r="F263" s="9"/>
      <c r="G263" s="12"/>
      <c r="H263" s="12"/>
      <c r="I263" s="12"/>
    </row>
    <row r="264">
      <c r="A264" s="6"/>
      <c r="B264" s="8"/>
      <c r="C264" s="8"/>
      <c r="D264" s="9"/>
      <c r="E264" s="10"/>
      <c r="F264" s="9"/>
      <c r="G264" s="12"/>
      <c r="H264" s="12"/>
      <c r="I264" s="12"/>
    </row>
    <row r="265">
      <c r="A265" s="6"/>
      <c r="B265" s="8"/>
      <c r="C265" s="8"/>
      <c r="D265" s="9"/>
      <c r="E265" s="10"/>
      <c r="F265" s="9"/>
      <c r="G265" s="12"/>
      <c r="H265" s="12"/>
      <c r="I265" s="12"/>
    </row>
    <row r="266">
      <c r="A266" s="6"/>
      <c r="B266" s="8"/>
      <c r="C266" s="8"/>
      <c r="D266" s="9"/>
      <c r="E266" s="10"/>
      <c r="F266" s="9"/>
      <c r="G266" s="12"/>
      <c r="H266" s="12"/>
      <c r="I266" s="12"/>
    </row>
    <row r="267">
      <c r="A267" s="6"/>
      <c r="B267" s="8"/>
      <c r="C267" s="8"/>
      <c r="D267" s="9"/>
      <c r="E267" s="10"/>
      <c r="F267" s="9"/>
      <c r="G267" s="12"/>
      <c r="H267" s="12"/>
      <c r="I267" s="12"/>
    </row>
    <row r="268">
      <c r="A268" s="6"/>
      <c r="B268" s="8"/>
      <c r="C268" s="8"/>
      <c r="D268" s="9"/>
      <c r="E268" s="10"/>
      <c r="F268" s="9"/>
      <c r="G268" s="12"/>
      <c r="H268" s="12"/>
      <c r="I268" s="12"/>
    </row>
    <row r="269">
      <c r="A269" s="16"/>
      <c r="B269" s="8"/>
      <c r="C269" s="8"/>
      <c r="D269" s="9"/>
      <c r="E269" s="10"/>
      <c r="F269" s="9"/>
      <c r="G269" s="12"/>
      <c r="H269" s="12"/>
      <c r="I269" s="12"/>
    </row>
    <row r="270">
      <c r="A270" s="6"/>
      <c r="B270" s="8"/>
      <c r="C270" s="8"/>
      <c r="D270" s="9"/>
      <c r="E270" s="10"/>
      <c r="F270" s="9"/>
      <c r="G270" s="12"/>
      <c r="H270" s="12"/>
      <c r="I270" s="12"/>
    </row>
    <row r="271">
      <c r="A271" s="6"/>
      <c r="B271" s="8"/>
      <c r="C271" s="8"/>
      <c r="D271" s="9"/>
      <c r="E271" s="10"/>
      <c r="F271" s="9"/>
      <c r="G271" s="12"/>
      <c r="H271" s="12"/>
      <c r="I271" s="12"/>
    </row>
    <row r="272">
      <c r="A272" s="6"/>
      <c r="B272" s="8"/>
      <c r="C272" s="8"/>
      <c r="D272" s="9"/>
      <c r="E272" s="10"/>
      <c r="F272" s="9"/>
      <c r="G272" s="12"/>
      <c r="H272" s="12"/>
      <c r="I272" s="12"/>
    </row>
    <row r="273">
      <c r="A273" s="16"/>
      <c r="B273" s="8"/>
      <c r="C273" s="8"/>
      <c r="D273" s="9"/>
      <c r="E273" s="10"/>
      <c r="F273" s="9"/>
      <c r="G273" s="12"/>
      <c r="H273" s="12"/>
      <c r="I273" s="12"/>
    </row>
    <row r="274">
      <c r="A274" s="6"/>
      <c r="B274" s="8"/>
      <c r="C274" s="8"/>
      <c r="D274" s="9"/>
      <c r="E274" s="10"/>
      <c r="F274" s="9"/>
      <c r="G274" s="12"/>
      <c r="H274" s="12"/>
      <c r="I274" s="12"/>
    </row>
    <row r="275">
      <c r="A275" s="6"/>
      <c r="B275" s="8"/>
      <c r="C275" s="8"/>
      <c r="D275" s="9"/>
      <c r="E275" s="10"/>
      <c r="F275" s="9"/>
      <c r="G275" s="12"/>
      <c r="H275" s="12"/>
      <c r="I275" s="12"/>
    </row>
    <row r="276">
      <c r="A276" s="6"/>
      <c r="B276" s="8"/>
      <c r="C276" s="8"/>
      <c r="D276" s="9"/>
      <c r="E276" s="10"/>
      <c r="F276" s="9"/>
      <c r="G276" s="12"/>
      <c r="H276" s="12"/>
      <c r="I276" s="12"/>
    </row>
    <row r="277">
      <c r="A277" s="16"/>
      <c r="B277" s="8"/>
      <c r="C277" s="8"/>
      <c r="D277" s="9"/>
      <c r="E277" s="10"/>
      <c r="F277" s="9"/>
      <c r="G277" s="12"/>
      <c r="H277" s="12"/>
      <c r="I277" s="12"/>
    </row>
    <row r="278">
      <c r="A278" s="6"/>
      <c r="B278" s="8"/>
      <c r="C278" s="8"/>
      <c r="D278" s="9"/>
      <c r="E278" s="10"/>
      <c r="F278" s="9"/>
      <c r="G278" s="12"/>
      <c r="H278" s="12"/>
      <c r="I278" s="12"/>
    </row>
    <row r="279">
      <c r="A279" s="6"/>
      <c r="B279" s="8"/>
      <c r="C279" s="8"/>
      <c r="D279" s="9"/>
      <c r="E279" s="10"/>
      <c r="F279" s="9"/>
      <c r="G279" s="12"/>
      <c r="H279" s="12"/>
      <c r="I279" s="12"/>
    </row>
    <row r="280">
      <c r="A280" s="6"/>
      <c r="B280" s="8"/>
      <c r="C280" s="8"/>
      <c r="D280" s="9"/>
      <c r="E280" s="10"/>
      <c r="F280" s="9"/>
      <c r="G280" s="12"/>
      <c r="H280" s="12"/>
      <c r="I280" s="12"/>
    </row>
    <row r="281">
      <c r="A281" s="6"/>
      <c r="B281" s="8"/>
      <c r="C281" s="8"/>
      <c r="D281" s="9"/>
      <c r="E281" s="10"/>
      <c r="F281" s="9"/>
      <c r="G281" s="12"/>
      <c r="H281" s="12"/>
      <c r="I281" s="12"/>
    </row>
    <row r="282">
      <c r="A282" s="6"/>
      <c r="B282" s="8"/>
      <c r="C282" s="8"/>
      <c r="D282" s="9"/>
      <c r="E282" s="10"/>
      <c r="F282" s="9"/>
      <c r="G282" s="12"/>
      <c r="H282" s="12"/>
      <c r="I282" s="12"/>
    </row>
    <row r="283">
      <c r="A283" s="6"/>
      <c r="B283" s="8"/>
      <c r="C283" s="8"/>
      <c r="D283" s="9"/>
      <c r="E283" s="10"/>
      <c r="F283" s="9"/>
      <c r="G283" s="12"/>
      <c r="H283" s="12"/>
      <c r="I283" s="12"/>
    </row>
    <row r="284">
      <c r="A284" s="6"/>
      <c r="B284" s="8"/>
      <c r="C284" s="8"/>
      <c r="D284" s="9"/>
      <c r="E284" s="10"/>
      <c r="F284" s="9"/>
      <c r="G284" s="12"/>
      <c r="H284" s="12"/>
      <c r="I284" s="12"/>
    </row>
    <row r="285">
      <c r="A285" s="6"/>
      <c r="B285" s="8"/>
      <c r="C285" s="8"/>
      <c r="D285" s="9"/>
      <c r="E285" s="10"/>
      <c r="F285" s="9"/>
      <c r="G285" s="12"/>
      <c r="H285" s="12"/>
      <c r="I285" s="12"/>
    </row>
    <row r="286">
      <c r="A286" s="6"/>
      <c r="B286" s="8"/>
      <c r="C286" s="8"/>
      <c r="D286" s="9"/>
      <c r="E286" s="10"/>
      <c r="F286" s="9"/>
      <c r="G286" s="12"/>
      <c r="H286" s="12"/>
      <c r="I286" s="12"/>
    </row>
    <row r="287">
      <c r="A287" s="6"/>
      <c r="B287" s="8"/>
      <c r="C287" s="8"/>
      <c r="D287" s="9"/>
      <c r="E287" s="10"/>
      <c r="F287" s="9"/>
      <c r="G287" s="12"/>
      <c r="H287" s="12"/>
      <c r="I287" s="12"/>
    </row>
    <row r="288">
      <c r="A288" s="6"/>
      <c r="B288" s="8"/>
      <c r="C288" s="8"/>
      <c r="D288" s="9"/>
      <c r="E288" s="10"/>
      <c r="F288" s="9"/>
      <c r="G288" s="12"/>
      <c r="H288" s="12"/>
      <c r="I288" s="12"/>
    </row>
    <row r="289">
      <c r="A289" s="6"/>
      <c r="B289" s="8"/>
      <c r="C289" s="8"/>
      <c r="D289" s="9"/>
      <c r="E289" s="10"/>
      <c r="F289" s="9"/>
      <c r="G289" s="12"/>
      <c r="H289" s="12"/>
      <c r="I289" s="12"/>
    </row>
    <row r="290">
      <c r="A290" s="6"/>
      <c r="B290" s="8"/>
      <c r="C290" s="8"/>
      <c r="D290" s="9"/>
      <c r="E290" s="10"/>
      <c r="F290" s="9"/>
      <c r="G290" s="12"/>
      <c r="H290" s="12"/>
      <c r="I290" s="12"/>
    </row>
    <row r="291">
      <c r="A291" s="16"/>
      <c r="B291" s="8"/>
      <c r="C291" s="8"/>
      <c r="D291" s="9"/>
      <c r="E291" s="10"/>
      <c r="F291" s="9"/>
      <c r="G291" s="12"/>
      <c r="H291" s="12"/>
      <c r="I291" s="12"/>
    </row>
    <row r="292">
      <c r="A292" s="6"/>
      <c r="B292" s="8"/>
      <c r="C292" s="8"/>
      <c r="D292" s="9"/>
      <c r="E292" s="10"/>
      <c r="F292" s="9"/>
      <c r="G292" s="12"/>
      <c r="H292" s="12"/>
      <c r="I292" s="12"/>
    </row>
    <row r="293">
      <c r="A293" s="6"/>
      <c r="B293" s="8"/>
      <c r="C293" s="8"/>
      <c r="D293" s="9"/>
      <c r="E293" s="10"/>
      <c r="F293" s="9"/>
      <c r="G293" s="12"/>
      <c r="H293" s="12"/>
      <c r="I293" s="12"/>
    </row>
    <row r="294">
      <c r="A294" s="6"/>
      <c r="B294" s="8"/>
      <c r="C294" s="8"/>
      <c r="D294" s="9"/>
      <c r="E294" s="10"/>
      <c r="F294" s="9"/>
      <c r="G294" s="12"/>
      <c r="H294" s="12"/>
      <c r="I294" s="12"/>
    </row>
    <row r="295">
      <c r="A295" s="6"/>
      <c r="B295" s="8"/>
      <c r="C295" s="8"/>
      <c r="D295" s="9"/>
      <c r="E295" s="10"/>
      <c r="F295" s="9"/>
      <c r="G295" s="12"/>
      <c r="H295" s="12"/>
      <c r="I295" s="12"/>
    </row>
    <row r="296">
      <c r="A296" s="6"/>
      <c r="B296" s="8"/>
      <c r="C296" s="8"/>
      <c r="D296" s="9"/>
      <c r="E296" s="10"/>
      <c r="F296" s="9"/>
      <c r="G296" s="12"/>
      <c r="H296" s="12"/>
      <c r="I296" s="12"/>
    </row>
    <row r="297">
      <c r="A297" s="6"/>
      <c r="B297" s="8"/>
      <c r="C297" s="8"/>
      <c r="D297" s="9"/>
      <c r="E297" s="10"/>
      <c r="F297" s="9"/>
      <c r="G297" s="12"/>
      <c r="H297" s="12"/>
      <c r="I297" s="12"/>
    </row>
    <row r="298">
      <c r="A298" s="16"/>
      <c r="B298" s="8"/>
      <c r="C298" s="8"/>
      <c r="D298" s="9"/>
      <c r="E298" s="10"/>
      <c r="F298" s="9"/>
      <c r="G298" s="12"/>
      <c r="H298" s="12"/>
      <c r="I298" s="12"/>
    </row>
    <row r="299">
      <c r="A299" s="6"/>
      <c r="B299" s="8"/>
      <c r="C299" s="8"/>
      <c r="D299" s="9"/>
      <c r="E299" s="10"/>
      <c r="F299" s="9"/>
      <c r="G299" s="12"/>
      <c r="H299" s="12"/>
      <c r="I299" s="12"/>
    </row>
    <row r="300">
      <c r="A300" s="16"/>
      <c r="B300" s="8"/>
      <c r="C300" s="8"/>
      <c r="D300" s="9"/>
      <c r="E300" s="10"/>
      <c r="F300" s="9"/>
      <c r="G300" s="12"/>
      <c r="H300" s="12"/>
      <c r="I300" s="12"/>
    </row>
    <row r="301">
      <c r="A301" s="6"/>
      <c r="B301" s="8"/>
      <c r="C301" s="8"/>
      <c r="D301" s="9"/>
      <c r="E301" s="10"/>
      <c r="F301" s="9"/>
      <c r="G301" s="12"/>
      <c r="H301" s="12"/>
      <c r="I301" s="12"/>
    </row>
    <row r="302">
      <c r="A302" s="6"/>
      <c r="B302" s="8"/>
      <c r="C302" s="8"/>
      <c r="D302" s="9"/>
      <c r="E302" s="10"/>
      <c r="F302" s="9"/>
      <c r="G302" s="12"/>
      <c r="H302" s="12"/>
      <c r="I302" s="12"/>
    </row>
    <row r="303">
      <c r="A303" s="6"/>
      <c r="B303" s="8"/>
      <c r="C303" s="8"/>
      <c r="D303" s="9"/>
      <c r="E303" s="10"/>
      <c r="F303" s="9"/>
      <c r="G303" s="12"/>
      <c r="H303" s="12"/>
      <c r="I303" s="12"/>
    </row>
    <row r="304">
      <c r="A304" s="6"/>
      <c r="B304" s="8"/>
      <c r="C304" s="8"/>
      <c r="D304" s="9"/>
      <c r="E304" s="10"/>
      <c r="F304" s="9"/>
      <c r="G304" s="12"/>
      <c r="H304" s="12"/>
      <c r="I304" s="12"/>
    </row>
    <row r="305">
      <c r="A305" s="6"/>
      <c r="B305" s="8"/>
      <c r="C305" s="8"/>
      <c r="D305" s="9"/>
      <c r="E305" s="10"/>
      <c r="F305" s="9"/>
      <c r="G305" s="12"/>
      <c r="H305" s="12"/>
      <c r="I305" s="12"/>
    </row>
    <row r="306">
      <c r="A306" s="6"/>
      <c r="B306" s="8"/>
      <c r="C306" s="8"/>
      <c r="D306" s="9"/>
      <c r="E306" s="10"/>
      <c r="F306" s="9"/>
      <c r="G306" s="12"/>
      <c r="H306" s="12"/>
      <c r="I306" s="12"/>
    </row>
    <row r="307">
      <c r="A307" s="6"/>
      <c r="B307" s="8"/>
      <c r="C307" s="8"/>
      <c r="D307" s="9"/>
      <c r="E307" s="10"/>
      <c r="F307" s="9"/>
      <c r="G307" s="12"/>
      <c r="H307" s="12"/>
      <c r="I307" s="12"/>
    </row>
    <row r="308">
      <c r="A308" s="6"/>
      <c r="B308" s="8"/>
      <c r="C308" s="8"/>
      <c r="D308" s="9"/>
      <c r="E308" s="10"/>
      <c r="F308" s="9"/>
      <c r="G308" s="12"/>
      <c r="H308" s="12"/>
      <c r="I308" s="12"/>
    </row>
    <row r="309">
      <c r="A309" s="6"/>
      <c r="B309" s="8"/>
      <c r="C309" s="8"/>
      <c r="D309" s="9"/>
      <c r="E309" s="10"/>
      <c r="F309" s="9"/>
      <c r="G309" s="12"/>
      <c r="H309" s="12"/>
      <c r="I309" s="12"/>
    </row>
    <row r="310">
      <c r="A310" s="6"/>
      <c r="B310" s="8"/>
      <c r="C310" s="8"/>
      <c r="D310" s="9"/>
      <c r="E310" s="10"/>
      <c r="F310" s="9"/>
      <c r="G310" s="12"/>
      <c r="H310" s="12"/>
      <c r="I310" s="12"/>
    </row>
    <row r="311">
      <c r="A311" s="6"/>
      <c r="B311" s="8"/>
      <c r="C311" s="8"/>
      <c r="D311" s="9"/>
      <c r="E311" s="10"/>
      <c r="F311" s="9"/>
      <c r="G311" s="12"/>
      <c r="H311" s="12"/>
      <c r="I311" s="12"/>
    </row>
    <row r="312">
      <c r="A312" s="6"/>
      <c r="B312" s="8"/>
      <c r="C312" s="8"/>
      <c r="D312" s="9"/>
      <c r="E312" s="10"/>
      <c r="F312" s="9"/>
      <c r="G312" s="12"/>
      <c r="H312" s="12"/>
      <c r="I312" s="12"/>
    </row>
    <row r="313">
      <c r="A313" s="6"/>
      <c r="B313" s="8"/>
      <c r="C313" s="8"/>
      <c r="D313" s="9"/>
      <c r="E313" s="10"/>
      <c r="F313" s="9"/>
      <c r="G313" s="12"/>
      <c r="H313" s="12"/>
      <c r="I313" s="12"/>
    </row>
    <row r="314">
      <c r="A314" s="6"/>
      <c r="B314" s="8"/>
      <c r="C314" s="8"/>
      <c r="D314" s="9"/>
      <c r="E314" s="10"/>
      <c r="F314" s="9"/>
      <c r="G314" s="12"/>
      <c r="H314" s="12"/>
      <c r="I314" s="12"/>
    </row>
    <row r="315">
      <c r="A315" s="6"/>
      <c r="B315" s="8"/>
      <c r="C315" s="8"/>
      <c r="D315" s="9"/>
      <c r="E315" s="10"/>
      <c r="F315" s="9"/>
      <c r="G315" s="12"/>
      <c r="H315" s="12"/>
      <c r="I315" s="12"/>
    </row>
    <row r="316">
      <c r="A316" s="6"/>
      <c r="B316" s="8"/>
      <c r="C316" s="8"/>
      <c r="D316" s="9"/>
      <c r="E316" s="10"/>
      <c r="F316" s="9"/>
      <c r="G316" s="12"/>
      <c r="H316" s="12"/>
      <c r="I316" s="12"/>
    </row>
    <row r="317">
      <c r="A317" s="6"/>
      <c r="B317" s="8"/>
      <c r="C317" s="8"/>
      <c r="D317" s="9"/>
      <c r="E317" s="10"/>
      <c r="F317" s="9"/>
      <c r="G317" s="12"/>
      <c r="H317" s="12"/>
      <c r="I317" s="12"/>
    </row>
    <row r="318">
      <c r="A318" s="6"/>
      <c r="B318" s="8"/>
      <c r="C318" s="8"/>
      <c r="D318" s="9"/>
      <c r="E318" s="10"/>
      <c r="F318" s="9"/>
      <c r="G318" s="12"/>
      <c r="H318" s="12"/>
      <c r="I318" s="12"/>
    </row>
    <row r="319">
      <c r="A319" s="6"/>
      <c r="B319" s="8"/>
      <c r="C319" s="8"/>
      <c r="D319" s="9"/>
      <c r="E319" s="10"/>
      <c r="F319" s="9"/>
      <c r="G319" s="12"/>
      <c r="H319" s="12"/>
      <c r="I319" s="12"/>
    </row>
    <row r="320">
      <c r="A320" s="6"/>
      <c r="B320" s="8"/>
      <c r="C320" s="8"/>
      <c r="D320" s="9"/>
      <c r="E320" s="10"/>
      <c r="F320" s="9"/>
      <c r="G320" s="12"/>
      <c r="H320" s="12"/>
      <c r="I320" s="12"/>
    </row>
    <row r="321">
      <c r="A321" s="6"/>
      <c r="B321" s="8"/>
      <c r="C321" s="8"/>
      <c r="D321" s="9"/>
      <c r="E321" s="10"/>
      <c r="F321" s="9"/>
      <c r="G321" s="12"/>
      <c r="H321" s="12"/>
      <c r="I321" s="12"/>
    </row>
    <row r="322">
      <c r="A322" s="6"/>
      <c r="B322" s="8"/>
      <c r="C322" s="8"/>
      <c r="D322" s="9"/>
      <c r="E322" s="10"/>
      <c r="F322" s="9"/>
      <c r="G322" s="12"/>
      <c r="H322" s="12"/>
      <c r="I322" s="12"/>
    </row>
    <row r="323">
      <c r="A323" s="6"/>
      <c r="B323" s="8"/>
      <c r="C323" s="8"/>
      <c r="D323" s="9"/>
      <c r="E323" s="10"/>
      <c r="F323" s="9"/>
      <c r="G323" s="12"/>
      <c r="H323" s="12"/>
      <c r="I323" s="12"/>
    </row>
    <row r="324">
      <c r="A324" s="6"/>
      <c r="B324" s="8"/>
      <c r="C324" s="8"/>
      <c r="D324" s="9"/>
      <c r="E324" s="10"/>
      <c r="F324" s="9"/>
      <c r="G324" s="12"/>
      <c r="H324" s="12"/>
      <c r="I324" s="12"/>
    </row>
    <row r="325">
      <c r="A325" s="16"/>
      <c r="B325" s="8"/>
      <c r="C325" s="8"/>
      <c r="D325" s="9"/>
      <c r="E325" s="10"/>
      <c r="F325" s="9"/>
      <c r="G325" s="12"/>
      <c r="H325" s="12"/>
      <c r="I325" s="12"/>
    </row>
    <row r="326">
      <c r="A326" s="6"/>
      <c r="B326" s="8"/>
      <c r="C326" s="8"/>
      <c r="D326" s="9"/>
      <c r="E326" s="10"/>
      <c r="F326" s="9"/>
      <c r="G326" s="12"/>
      <c r="H326" s="12"/>
      <c r="I326" s="12"/>
    </row>
    <row r="327">
      <c r="A327" s="16"/>
      <c r="B327" s="8"/>
      <c r="C327" s="8"/>
      <c r="D327" s="9"/>
      <c r="E327" s="10"/>
      <c r="F327" s="9"/>
      <c r="G327" s="12"/>
      <c r="H327" s="12"/>
      <c r="I327" s="12"/>
    </row>
    <row r="328">
      <c r="A328" s="16"/>
      <c r="B328" s="8"/>
      <c r="C328" s="8"/>
      <c r="D328" s="9"/>
      <c r="E328" s="10"/>
      <c r="F328" s="9"/>
      <c r="G328" s="12"/>
      <c r="H328" s="12"/>
      <c r="I328" s="12"/>
    </row>
    <row r="329">
      <c r="A329" s="16"/>
      <c r="B329" s="8"/>
      <c r="C329" s="8"/>
      <c r="D329" s="9"/>
      <c r="E329" s="10"/>
      <c r="F329" s="9"/>
      <c r="G329" s="12"/>
      <c r="H329" s="12"/>
      <c r="I329" s="12"/>
    </row>
    <row r="330">
      <c r="A330" s="6"/>
      <c r="B330" s="8"/>
      <c r="C330" s="8"/>
      <c r="D330" s="9"/>
      <c r="E330" s="10"/>
      <c r="F330" s="9"/>
      <c r="G330" s="12"/>
      <c r="H330" s="12"/>
      <c r="I330" s="12"/>
    </row>
    <row r="331">
      <c r="A331" s="6"/>
      <c r="B331" s="8"/>
      <c r="C331" s="8"/>
      <c r="D331" s="9"/>
      <c r="E331" s="10"/>
      <c r="F331" s="9"/>
      <c r="G331" s="12"/>
      <c r="H331" s="12"/>
      <c r="I331" s="12"/>
    </row>
    <row r="332">
      <c r="A332" s="6"/>
      <c r="B332" s="8"/>
      <c r="C332" s="8"/>
      <c r="D332" s="9"/>
      <c r="E332" s="10"/>
      <c r="F332" s="9"/>
      <c r="G332" s="12"/>
      <c r="H332" s="12"/>
      <c r="I332" s="12"/>
    </row>
    <row r="333">
      <c r="A333" s="6"/>
      <c r="B333" s="8"/>
      <c r="C333" s="8"/>
      <c r="D333" s="9"/>
      <c r="E333" s="10"/>
      <c r="F333" s="9"/>
      <c r="G333" s="12"/>
      <c r="H333" s="12"/>
      <c r="I333" s="12"/>
    </row>
    <row r="334">
      <c r="A334" s="6"/>
      <c r="B334" s="8"/>
      <c r="C334" s="8"/>
      <c r="D334" s="9"/>
      <c r="E334" s="10"/>
      <c r="F334" s="9"/>
      <c r="G334" s="12"/>
      <c r="H334" s="12"/>
      <c r="I334" s="12"/>
    </row>
    <row r="335">
      <c r="A335" s="6"/>
      <c r="B335" s="8"/>
      <c r="C335" s="8"/>
      <c r="D335" s="9"/>
      <c r="E335" s="10"/>
      <c r="F335" s="9"/>
      <c r="G335" s="12"/>
      <c r="H335" s="12"/>
      <c r="I335" s="12"/>
    </row>
    <row r="336">
      <c r="A336" s="6"/>
      <c r="B336" s="8"/>
      <c r="C336" s="8"/>
      <c r="D336" s="9"/>
      <c r="E336" s="10"/>
      <c r="F336" s="9"/>
      <c r="G336" s="12"/>
      <c r="H336" s="12"/>
      <c r="I336" s="12"/>
    </row>
    <row r="337">
      <c r="A337" s="6"/>
      <c r="B337" s="8"/>
      <c r="C337" s="8"/>
      <c r="D337" s="9"/>
      <c r="E337" s="10"/>
      <c r="F337" s="9"/>
      <c r="G337" s="12"/>
      <c r="H337" s="12"/>
      <c r="I337" s="12"/>
    </row>
    <row r="338">
      <c r="A338" s="6"/>
      <c r="B338" s="8"/>
      <c r="C338" s="8"/>
      <c r="D338" s="9"/>
      <c r="E338" s="10"/>
      <c r="F338" s="9"/>
      <c r="G338" s="12"/>
      <c r="H338" s="12"/>
      <c r="I338" s="12"/>
    </row>
    <row r="339">
      <c r="A339" s="6"/>
      <c r="B339" s="8"/>
      <c r="C339" s="8"/>
      <c r="D339" s="9"/>
      <c r="E339" s="10"/>
      <c r="F339" s="9"/>
      <c r="G339" s="12"/>
      <c r="H339" s="12"/>
      <c r="I339" s="12"/>
    </row>
    <row r="340">
      <c r="A340" s="6"/>
      <c r="B340" s="8"/>
      <c r="C340" s="8"/>
      <c r="D340" s="9"/>
      <c r="E340" s="10"/>
      <c r="F340" s="9"/>
      <c r="G340" s="12"/>
      <c r="H340" s="12"/>
      <c r="I340" s="12"/>
    </row>
    <row r="341">
      <c r="A341" s="6"/>
      <c r="B341" s="8"/>
      <c r="C341" s="8"/>
      <c r="D341" s="9"/>
      <c r="E341" s="10"/>
      <c r="F341" s="9"/>
      <c r="G341" s="12"/>
      <c r="H341" s="12"/>
      <c r="I341" s="12"/>
    </row>
    <row r="342">
      <c r="A342" s="6"/>
      <c r="B342" s="8"/>
      <c r="C342" s="8"/>
      <c r="D342" s="9"/>
      <c r="E342" s="10"/>
      <c r="F342" s="9"/>
      <c r="G342" s="12"/>
      <c r="H342" s="12"/>
      <c r="I342" s="12"/>
    </row>
    <row r="343">
      <c r="A343" s="6"/>
      <c r="B343" s="8"/>
      <c r="C343" s="8"/>
      <c r="D343" s="9"/>
      <c r="E343" s="10"/>
      <c r="F343" s="9"/>
      <c r="G343" s="12"/>
      <c r="H343" s="12"/>
      <c r="I343" s="12"/>
    </row>
    <row r="344">
      <c r="A344" s="6"/>
      <c r="B344" s="8"/>
      <c r="C344" s="8"/>
      <c r="D344" s="9"/>
      <c r="E344" s="10"/>
      <c r="F344" s="9"/>
      <c r="G344" s="12"/>
      <c r="H344" s="12"/>
      <c r="I344" s="12"/>
    </row>
    <row r="345">
      <c r="A345" s="6"/>
      <c r="B345" s="8"/>
      <c r="C345" s="8"/>
      <c r="D345" s="9"/>
      <c r="E345" s="10"/>
      <c r="F345" s="9"/>
      <c r="G345" s="12"/>
      <c r="H345" s="12"/>
      <c r="I345" s="12"/>
    </row>
    <row r="346">
      <c r="A346" s="6"/>
      <c r="B346" s="8"/>
      <c r="C346" s="8"/>
      <c r="D346" s="9"/>
      <c r="E346" s="10"/>
      <c r="F346" s="9"/>
      <c r="G346" s="12"/>
      <c r="H346" s="12"/>
      <c r="I346" s="12"/>
    </row>
    <row r="347">
      <c r="A347" s="16"/>
      <c r="B347" s="8"/>
      <c r="C347" s="8"/>
      <c r="D347" s="9"/>
      <c r="E347" s="10"/>
      <c r="F347" s="9"/>
      <c r="G347" s="12"/>
      <c r="H347" s="12"/>
      <c r="I347" s="12"/>
    </row>
    <row r="348">
      <c r="A348" s="6"/>
      <c r="B348" s="8"/>
      <c r="C348" s="8"/>
      <c r="D348" s="9"/>
      <c r="E348" s="10"/>
      <c r="F348" s="9"/>
      <c r="G348" s="12"/>
      <c r="H348" s="12"/>
      <c r="I348" s="12"/>
    </row>
    <row r="349">
      <c r="A349" s="6"/>
      <c r="B349" s="8"/>
      <c r="C349" s="8"/>
      <c r="D349" s="9"/>
      <c r="E349" s="10"/>
      <c r="F349" s="9"/>
      <c r="G349" s="12"/>
      <c r="H349" s="12"/>
      <c r="I349" s="12"/>
    </row>
    <row r="350">
      <c r="A350" s="6"/>
      <c r="B350" s="8"/>
      <c r="C350" s="8"/>
      <c r="D350" s="9"/>
      <c r="E350" s="10"/>
      <c r="F350" s="9"/>
      <c r="G350" s="12"/>
      <c r="H350" s="12"/>
      <c r="I350" s="12"/>
    </row>
    <row r="351">
      <c r="A351" s="6"/>
      <c r="B351" s="8"/>
      <c r="C351" s="8"/>
      <c r="D351" s="9"/>
      <c r="E351" s="10"/>
      <c r="F351" s="9"/>
      <c r="G351" s="12"/>
      <c r="H351" s="12"/>
      <c r="I351" s="12"/>
    </row>
    <row r="352">
      <c r="A352" s="6"/>
      <c r="B352" s="8"/>
      <c r="C352" s="8"/>
      <c r="D352" s="9"/>
      <c r="E352" s="10"/>
      <c r="F352" s="9"/>
      <c r="G352" s="12"/>
      <c r="H352" s="12"/>
      <c r="I352" s="12"/>
    </row>
    <row r="353">
      <c r="A353" s="6"/>
      <c r="B353" s="8"/>
      <c r="C353" s="8"/>
      <c r="D353" s="9"/>
      <c r="E353" s="10"/>
      <c r="F353" s="9"/>
      <c r="G353" s="12"/>
      <c r="H353" s="12"/>
      <c r="I353" s="12"/>
    </row>
    <row r="354">
      <c r="A354" s="6"/>
      <c r="B354" s="8"/>
      <c r="C354" s="8"/>
      <c r="D354" s="9"/>
      <c r="E354" s="10"/>
      <c r="F354" s="9"/>
      <c r="G354" s="12"/>
      <c r="H354" s="12"/>
      <c r="I354" s="12"/>
    </row>
    <row r="355">
      <c r="A355" s="6"/>
      <c r="B355" s="8"/>
      <c r="C355" s="8"/>
      <c r="D355" s="9"/>
      <c r="E355" s="10"/>
      <c r="F355" s="9"/>
      <c r="G355" s="12"/>
      <c r="H355" s="12"/>
      <c r="I355" s="12"/>
    </row>
    <row r="356">
      <c r="A356" s="6"/>
      <c r="B356" s="8"/>
      <c r="C356" s="8"/>
      <c r="D356" s="9"/>
      <c r="E356" s="10"/>
      <c r="F356" s="9"/>
      <c r="G356" s="12"/>
      <c r="H356" s="12"/>
      <c r="I356" s="12"/>
    </row>
    <row r="357">
      <c r="A357" s="16"/>
      <c r="B357" s="8"/>
      <c r="C357" s="8"/>
      <c r="D357" s="9"/>
      <c r="E357" s="10"/>
      <c r="F357" s="9"/>
      <c r="G357" s="12"/>
      <c r="H357" s="12"/>
      <c r="I357" s="12"/>
    </row>
    <row r="358">
      <c r="A358" s="6"/>
      <c r="B358" s="8"/>
      <c r="C358" s="8"/>
      <c r="D358" s="9"/>
      <c r="E358" s="10"/>
      <c r="F358" s="9"/>
      <c r="G358" s="12"/>
      <c r="H358" s="12"/>
      <c r="I358" s="12"/>
    </row>
    <row r="359">
      <c r="A359" s="6"/>
      <c r="B359" s="8"/>
      <c r="C359" s="8"/>
      <c r="D359" s="9"/>
      <c r="E359" s="10"/>
      <c r="F359" s="9"/>
      <c r="G359" s="12"/>
      <c r="H359" s="12"/>
      <c r="I359" s="12"/>
    </row>
    <row r="360">
      <c r="A360" s="6"/>
      <c r="B360" s="8"/>
      <c r="C360" s="8"/>
      <c r="D360" s="9"/>
      <c r="E360" s="10"/>
      <c r="F360" s="9"/>
      <c r="G360" s="12"/>
      <c r="H360" s="12"/>
      <c r="I360" s="12"/>
    </row>
    <row r="361">
      <c r="A361" s="6"/>
      <c r="B361" s="8"/>
      <c r="C361" s="8"/>
      <c r="D361" s="9"/>
      <c r="E361" s="10"/>
      <c r="F361" s="9"/>
      <c r="G361" s="12"/>
      <c r="H361" s="12"/>
      <c r="I361" s="12"/>
    </row>
    <row r="362">
      <c r="A362" s="6"/>
      <c r="B362" s="8"/>
      <c r="C362" s="8"/>
      <c r="D362" s="9"/>
      <c r="E362" s="10"/>
      <c r="F362" s="9"/>
      <c r="G362" s="12"/>
      <c r="H362" s="12"/>
      <c r="I362" s="12"/>
    </row>
    <row r="363">
      <c r="A363" s="16"/>
      <c r="B363" s="8"/>
      <c r="C363" s="8"/>
      <c r="D363" s="9"/>
      <c r="E363" s="10"/>
      <c r="F363" s="9"/>
      <c r="G363" s="12"/>
      <c r="H363" s="12"/>
      <c r="I363" s="12"/>
    </row>
    <row r="364">
      <c r="A364" s="6"/>
      <c r="B364" s="8"/>
      <c r="C364" s="8"/>
      <c r="D364" s="9"/>
      <c r="E364" s="10"/>
      <c r="F364" s="9"/>
      <c r="G364" s="12"/>
      <c r="H364" s="12"/>
      <c r="I364" s="12"/>
    </row>
    <row r="365">
      <c r="A365" s="6"/>
      <c r="B365" s="8"/>
      <c r="C365" s="8"/>
      <c r="D365" s="9"/>
      <c r="E365" s="10"/>
      <c r="F365" s="9"/>
      <c r="G365" s="12"/>
      <c r="H365" s="12"/>
      <c r="I365" s="12"/>
    </row>
    <row r="366">
      <c r="A366" s="6"/>
      <c r="B366" s="8"/>
      <c r="C366" s="8"/>
      <c r="D366" s="9"/>
      <c r="E366" s="10"/>
      <c r="F366" s="9"/>
      <c r="G366" s="12"/>
      <c r="H366" s="12"/>
      <c r="I366" s="12"/>
    </row>
    <row r="367">
      <c r="A367" s="6"/>
      <c r="B367" s="8"/>
      <c r="C367" s="8"/>
      <c r="D367" s="9"/>
      <c r="E367" s="10"/>
      <c r="F367" s="9"/>
      <c r="G367" s="12"/>
      <c r="H367" s="12"/>
      <c r="I367" s="12"/>
    </row>
    <row r="368">
      <c r="A368" s="6"/>
      <c r="B368" s="8"/>
      <c r="C368" s="8"/>
      <c r="D368" s="9"/>
      <c r="E368" s="10"/>
      <c r="F368" s="9"/>
      <c r="G368" s="12"/>
      <c r="H368" s="12"/>
      <c r="I368" s="12"/>
    </row>
    <row r="369">
      <c r="A369" s="6"/>
      <c r="B369" s="8"/>
      <c r="C369" s="8"/>
      <c r="D369" s="9"/>
      <c r="E369" s="10"/>
      <c r="F369" s="9"/>
      <c r="G369" s="12"/>
      <c r="H369" s="12"/>
      <c r="I369" s="12"/>
    </row>
    <row r="370">
      <c r="A370" s="16"/>
      <c r="B370" s="8"/>
      <c r="C370" s="8"/>
      <c r="D370" s="9"/>
      <c r="E370" s="10"/>
      <c r="F370" s="9"/>
      <c r="G370" s="12"/>
      <c r="H370" s="12"/>
      <c r="I370" s="12"/>
    </row>
    <row r="371">
      <c r="A371" s="6"/>
      <c r="B371" s="8"/>
      <c r="C371" s="8"/>
      <c r="D371" s="9"/>
      <c r="E371" s="10"/>
      <c r="F371" s="9"/>
      <c r="G371" s="12"/>
      <c r="H371" s="12"/>
      <c r="I371" s="12"/>
    </row>
    <row r="372">
      <c r="A372" s="16"/>
      <c r="B372" s="8"/>
      <c r="C372" s="8"/>
      <c r="D372" s="9"/>
      <c r="E372" s="10"/>
      <c r="F372" s="9"/>
      <c r="G372" s="12"/>
      <c r="H372" s="12"/>
      <c r="I372" s="12"/>
    </row>
    <row r="373">
      <c r="A373" s="6"/>
      <c r="B373" s="8"/>
      <c r="C373" s="8"/>
      <c r="D373" s="9"/>
      <c r="E373" s="10"/>
      <c r="F373" s="9"/>
      <c r="G373" s="12"/>
      <c r="H373" s="12"/>
      <c r="I373" s="12"/>
    </row>
    <row r="374">
      <c r="A374" s="6"/>
      <c r="B374" s="8"/>
      <c r="C374" s="8"/>
      <c r="D374" s="9"/>
      <c r="E374" s="10"/>
      <c r="F374" s="9"/>
      <c r="G374" s="12"/>
      <c r="H374" s="12"/>
      <c r="I374" s="12"/>
    </row>
    <row r="375">
      <c r="A375" s="6"/>
      <c r="B375" s="8"/>
      <c r="C375" s="8"/>
      <c r="D375" s="9"/>
      <c r="E375" s="10"/>
      <c r="F375" s="9"/>
      <c r="G375" s="12"/>
      <c r="H375" s="12"/>
      <c r="I375" s="12"/>
    </row>
    <row r="376">
      <c r="A376" s="6"/>
      <c r="B376" s="8"/>
      <c r="C376" s="8"/>
      <c r="D376" s="9"/>
      <c r="E376" s="10"/>
      <c r="F376" s="9"/>
      <c r="G376" s="12"/>
      <c r="H376" s="12"/>
      <c r="I376" s="12"/>
    </row>
    <row r="377">
      <c r="A377" s="6"/>
      <c r="B377" s="8"/>
      <c r="C377" s="8"/>
      <c r="D377" s="9"/>
      <c r="E377" s="10"/>
      <c r="F377" s="9"/>
      <c r="G377" s="12"/>
      <c r="H377" s="12"/>
      <c r="I377" s="12"/>
    </row>
    <row r="378">
      <c r="A378" s="6"/>
      <c r="B378" s="8"/>
      <c r="C378" s="8"/>
      <c r="D378" s="9"/>
      <c r="E378" s="10"/>
      <c r="F378" s="9"/>
      <c r="G378" s="12"/>
      <c r="H378" s="12"/>
      <c r="I378" s="12"/>
    </row>
    <row r="379">
      <c r="A379" s="6"/>
      <c r="B379" s="8"/>
      <c r="C379" s="8"/>
      <c r="D379" s="9"/>
      <c r="E379" s="10"/>
      <c r="F379" s="9"/>
      <c r="G379" s="12"/>
      <c r="H379" s="12"/>
      <c r="I379" s="12"/>
    </row>
    <row r="380">
      <c r="A380" s="6"/>
      <c r="B380" s="8"/>
      <c r="C380" s="8"/>
      <c r="D380" s="9"/>
      <c r="E380" s="10"/>
      <c r="F380" s="9"/>
      <c r="G380" s="12"/>
      <c r="H380" s="12"/>
      <c r="I380" s="12"/>
    </row>
    <row r="381">
      <c r="A381" s="6"/>
      <c r="B381" s="8"/>
      <c r="C381" s="8"/>
      <c r="D381" s="9"/>
      <c r="E381" s="10"/>
      <c r="F381" s="9"/>
      <c r="G381" s="12"/>
      <c r="H381" s="12"/>
      <c r="I381" s="12"/>
    </row>
    <row r="382">
      <c r="A382" s="6"/>
      <c r="B382" s="8"/>
      <c r="C382" s="8"/>
      <c r="D382" s="9"/>
      <c r="E382" s="10"/>
      <c r="F382" s="9"/>
      <c r="G382" s="12"/>
      <c r="H382" s="12"/>
      <c r="I382" s="12"/>
    </row>
    <row r="383">
      <c r="A383" s="6"/>
      <c r="B383" s="8"/>
      <c r="C383" s="8"/>
      <c r="D383" s="9"/>
      <c r="E383" s="10"/>
      <c r="F383" s="9"/>
      <c r="G383" s="12"/>
      <c r="H383" s="12"/>
      <c r="I383" s="12"/>
    </row>
    <row r="384">
      <c r="A384" s="6"/>
      <c r="B384" s="8"/>
      <c r="C384" s="8"/>
      <c r="D384" s="9"/>
      <c r="E384" s="10"/>
      <c r="F384" s="9"/>
      <c r="G384" s="12"/>
      <c r="H384" s="12"/>
      <c r="I384" s="12"/>
    </row>
    <row r="385">
      <c r="A385" s="6"/>
      <c r="B385" s="8"/>
      <c r="C385" s="8"/>
      <c r="D385" s="9"/>
      <c r="E385" s="10"/>
      <c r="F385" s="9"/>
      <c r="G385" s="12"/>
      <c r="H385" s="12"/>
      <c r="I385" s="12"/>
    </row>
    <row r="386">
      <c r="A386" s="6"/>
      <c r="B386" s="8"/>
      <c r="C386" s="8"/>
      <c r="D386" s="9"/>
      <c r="E386" s="10"/>
      <c r="F386" s="9"/>
      <c r="G386" s="12"/>
      <c r="H386" s="12"/>
      <c r="I386" s="12"/>
    </row>
    <row r="387">
      <c r="A387" s="6"/>
      <c r="B387" s="8"/>
      <c r="C387" s="8"/>
      <c r="D387" s="9"/>
      <c r="E387" s="10"/>
      <c r="F387" s="9"/>
      <c r="G387" s="12"/>
      <c r="H387" s="12"/>
      <c r="I387" s="12"/>
    </row>
    <row r="388">
      <c r="A388" s="6"/>
      <c r="B388" s="8"/>
      <c r="C388" s="8"/>
      <c r="D388" s="9"/>
      <c r="E388" s="10"/>
      <c r="F388" s="9"/>
      <c r="G388" s="12"/>
      <c r="H388" s="12"/>
      <c r="I388" s="12"/>
    </row>
    <row r="389">
      <c r="A389" s="6"/>
      <c r="B389" s="8"/>
      <c r="C389" s="8"/>
      <c r="D389" s="9"/>
      <c r="E389" s="10"/>
      <c r="F389" s="9"/>
      <c r="G389" s="12"/>
      <c r="H389" s="12"/>
      <c r="I389" s="12"/>
    </row>
    <row r="390">
      <c r="A390" s="6"/>
      <c r="B390" s="8"/>
      <c r="C390" s="8"/>
      <c r="D390" s="9"/>
      <c r="E390" s="10"/>
      <c r="F390" s="9"/>
      <c r="G390" s="12"/>
      <c r="H390" s="12"/>
      <c r="I390" s="12"/>
    </row>
    <row r="391">
      <c r="A391" s="6"/>
      <c r="B391" s="8"/>
      <c r="C391" s="8"/>
      <c r="D391" s="9"/>
      <c r="E391" s="10"/>
      <c r="F391" s="9"/>
      <c r="G391" s="12"/>
      <c r="H391" s="12"/>
      <c r="I391" s="12"/>
    </row>
    <row r="392">
      <c r="A392" s="6"/>
      <c r="B392" s="8"/>
      <c r="C392" s="8"/>
      <c r="D392" s="9"/>
      <c r="E392" s="10"/>
      <c r="F392" s="9"/>
      <c r="G392" s="12"/>
      <c r="H392" s="12"/>
      <c r="I392" s="12"/>
    </row>
    <row r="393">
      <c r="A393" s="6"/>
      <c r="B393" s="8"/>
      <c r="C393" s="8"/>
      <c r="D393" s="9"/>
      <c r="E393" s="10"/>
      <c r="F393" s="9"/>
      <c r="G393" s="12"/>
      <c r="H393" s="12"/>
      <c r="I393" s="12"/>
    </row>
    <row r="394">
      <c r="A394" s="6"/>
      <c r="B394" s="8"/>
      <c r="C394" s="8"/>
      <c r="D394" s="9"/>
      <c r="E394" s="10"/>
      <c r="F394" s="9"/>
      <c r="G394" s="12"/>
      <c r="H394" s="12"/>
      <c r="I394" s="12"/>
    </row>
    <row r="395">
      <c r="A395" s="6"/>
      <c r="B395" s="8"/>
      <c r="C395" s="8"/>
      <c r="D395" s="9"/>
      <c r="E395" s="10"/>
      <c r="F395" s="9"/>
      <c r="G395" s="12"/>
      <c r="H395" s="12"/>
      <c r="I395" s="12"/>
    </row>
    <row r="396">
      <c r="A396" s="6"/>
      <c r="B396" s="8"/>
      <c r="C396" s="8"/>
      <c r="D396" s="9"/>
      <c r="E396" s="10"/>
      <c r="F396" s="9"/>
      <c r="G396" s="12"/>
      <c r="H396" s="12"/>
      <c r="I396" s="12"/>
    </row>
    <row r="397">
      <c r="A397" s="16"/>
      <c r="B397" s="8"/>
      <c r="C397" s="8"/>
      <c r="D397" s="9"/>
      <c r="E397" s="10"/>
      <c r="F397" s="9"/>
      <c r="G397" s="12"/>
      <c r="H397" s="12"/>
      <c r="I397" s="12"/>
    </row>
    <row r="398">
      <c r="A398" s="6"/>
      <c r="B398" s="8"/>
      <c r="C398" s="8"/>
      <c r="D398" s="9"/>
      <c r="E398" s="10"/>
      <c r="F398" s="9"/>
      <c r="G398" s="12"/>
      <c r="H398" s="12"/>
      <c r="I398" s="12"/>
    </row>
    <row r="399">
      <c r="A399" s="16"/>
      <c r="B399" s="8"/>
      <c r="C399" s="8"/>
      <c r="D399" s="9"/>
      <c r="E399" s="10"/>
      <c r="F399" s="9"/>
      <c r="G399" s="12"/>
      <c r="H399" s="12"/>
      <c r="I399" s="12"/>
    </row>
    <row r="400">
      <c r="A400" s="16"/>
      <c r="B400" s="8"/>
      <c r="C400" s="8"/>
      <c r="D400" s="9"/>
      <c r="E400" s="10"/>
      <c r="F400" s="9"/>
      <c r="G400" s="12"/>
      <c r="H400" s="12"/>
      <c r="I400" s="12"/>
    </row>
    <row r="401">
      <c r="A401" s="16"/>
      <c r="B401" s="8"/>
      <c r="C401" s="8"/>
      <c r="D401" s="9"/>
      <c r="E401" s="10"/>
      <c r="F401" s="9"/>
      <c r="G401" s="12"/>
      <c r="H401" s="12"/>
      <c r="I401" s="12"/>
    </row>
    <row r="402">
      <c r="A402" s="6"/>
      <c r="B402" s="8"/>
      <c r="C402" s="8"/>
      <c r="D402" s="9"/>
      <c r="E402" s="10"/>
      <c r="F402" s="9"/>
      <c r="G402" s="12"/>
      <c r="H402" s="12"/>
      <c r="I402" s="12"/>
    </row>
    <row r="403">
      <c r="A403" s="6"/>
      <c r="B403" s="8"/>
      <c r="C403" s="8"/>
      <c r="D403" s="9"/>
      <c r="E403" s="10"/>
      <c r="F403" s="9"/>
      <c r="G403" s="12"/>
      <c r="H403" s="12"/>
      <c r="I403" s="12"/>
    </row>
    <row r="404">
      <c r="A404" s="6"/>
      <c r="B404" s="8"/>
      <c r="C404" s="8"/>
      <c r="D404" s="9"/>
      <c r="E404" s="10"/>
      <c r="F404" s="9"/>
      <c r="G404" s="12"/>
      <c r="H404" s="12"/>
      <c r="I404" s="12"/>
    </row>
    <row r="405">
      <c r="A405" s="6"/>
      <c r="B405" s="8"/>
      <c r="C405" s="8"/>
      <c r="D405" s="9"/>
      <c r="E405" s="10"/>
      <c r="F405" s="9"/>
      <c r="G405" s="12"/>
      <c r="H405" s="12"/>
      <c r="I405" s="12"/>
    </row>
    <row r="406">
      <c r="A406" s="6"/>
      <c r="B406" s="8"/>
      <c r="C406" s="8"/>
      <c r="D406" s="9"/>
      <c r="E406" s="10"/>
      <c r="F406" s="9"/>
      <c r="G406" s="12"/>
      <c r="H406" s="12"/>
      <c r="I406" s="12"/>
    </row>
    <row r="407">
      <c r="A407" s="6"/>
      <c r="B407" s="8"/>
      <c r="C407" s="8"/>
      <c r="D407" s="9"/>
      <c r="E407" s="10"/>
      <c r="F407" s="9"/>
      <c r="G407" s="12"/>
      <c r="H407" s="12"/>
      <c r="I407" s="12"/>
    </row>
    <row r="408">
      <c r="A408" s="6"/>
      <c r="B408" s="8"/>
      <c r="C408" s="8"/>
      <c r="D408" s="9"/>
      <c r="E408" s="10"/>
      <c r="F408" s="9"/>
      <c r="G408" s="12"/>
      <c r="H408" s="12"/>
      <c r="I408" s="12"/>
    </row>
    <row r="409">
      <c r="A409" s="6"/>
      <c r="B409" s="8"/>
      <c r="C409" s="8"/>
      <c r="D409" s="9"/>
      <c r="E409" s="10"/>
      <c r="F409" s="9"/>
      <c r="G409" s="12"/>
      <c r="H409" s="12"/>
      <c r="I409" s="12"/>
    </row>
    <row r="410">
      <c r="A410" s="6"/>
      <c r="B410" s="8"/>
      <c r="C410" s="8"/>
      <c r="D410" s="9"/>
      <c r="E410" s="10"/>
      <c r="F410" s="9"/>
      <c r="G410" s="12"/>
      <c r="H410" s="12"/>
      <c r="I410" s="12"/>
    </row>
    <row r="411">
      <c r="A411" s="6"/>
      <c r="B411" s="8"/>
      <c r="C411" s="8"/>
      <c r="D411" s="9"/>
      <c r="E411" s="10"/>
      <c r="F411" s="9"/>
      <c r="G411" s="12"/>
      <c r="H411" s="12"/>
      <c r="I411" s="12"/>
    </row>
    <row r="412">
      <c r="A412" s="6"/>
      <c r="B412" s="8"/>
      <c r="C412" s="8"/>
      <c r="D412" s="9"/>
      <c r="E412" s="10"/>
      <c r="F412" s="9"/>
      <c r="G412" s="12"/>
      <c r="H412" s="12"/>
      <c r="I412" s="12"/>
    </row>
    <row r="413">
      <c r="A413" s="6"/>
      <c r="B413" s="8"/>
      <c r="C413" s="8"/>
      <c r="D413" s="9"/>
      <c r="E413" s="10"/>
      <c r="F413" s="9"/>
      <c r="G413" s="12"/>
      <c r="H413" s="12"/>
      <c r="I413" s="12"/>
    </row>
    <row r="414">
      <c r="A414" s="6"/>
      <c r="B414" s="8"/>
      <c r="C414" s="8"/>
      <c r="D414" s="9"/>
      <c r="E414" s="10"/>
      <c r="F414" s="9"/>
      <c r="G414" s="12"/>
      <c r="H414" s="12"/>
      <c r="I414" s="12"/>
    </row>
    <row r="415">
      <c r="A415" s="6"/>
      <c r="B415" s="8"/>
      <c r="C415" s="8"/>
      <c r="D415" s="9"/>
      <c r="E415" s="10"/>
      <c r="F415" s="9"/>
      <c r="G415" s="12"/>
      <c r="H415" s="12"/>
      <c r="I415" s="12"/>
    </row>
    <row r="416">
      <c r="A416" s="6"/>
      <c r="B416" s="8"/>
      <c r="C416" s="8"/>
      <c r="D416" s="9"/>
      <c r="E416" s="10"/>
      <c r="F416" s="9"/>
      <c r="G416" s="12"/>
      <c r="H416" s="12"/>
      <c r="I416" s="12"/>
    </row>
    <row r="417">
      <c r="A417" s="6"/>
      <c r="B417" s="8"/>
      <c r="C417" s="8"/>
      <c r="D417" s="9"/>
      <c r="E417" s="10"/>
      <c r="F417" s="9"/>
      <c r="G417" s="12"/>
      <c r="H417" s="12"/>
      <c r="I417" s="12"/>
    </row>
    <row r="418">
      <c r="A418" s="6"/>
      <c r="B418" s="8"/>
      <c r="C418" s="8"/>
      <c r="D418" s="9"/>
      <c r="E418" s="10"/>
      <c r="F418" s="9"/>
      <c r="G418" s="12"/>
      <c r="H418" s="12"/>
      <c r="I418" s="12"/>
    </row>
    <row r="419">
      <c r="A419" s="16"/>
      <c r="B419" s="8"/>
      <c r="C419" s="8"/>
      <c r="D419" s="9"/>
      <c r="E419" s="10"/>
      <c r="F419" s="9"/>
      <c r="G419" s="12"/>
      <c r="H419" s="12"/>
      <c r="I419" s="12"/>
    </row>
    <row r="420">
      <c r="A420" s="6"/>
      <c r="B420" s="8"/>
      <c r="C420" s="8"/>
      <c r="D420" s="9"/>
      <c r="E420" s="10"/>
      <c r="F420" s="9"/>
      <c r="G420" s="12"/>
      <c r="H420" s="12"/>
      <c r="I420" s="12"/>
    </row>
    <row r="421">
      <c r="A421" s="6"/>
      <c r="B421" s="8"/>
      <c r="C421" s="8"/>
      <c r="D421" s="9"/>
      <c r="E421" s="10"/>
      <c r="F421" s="9"/>
      <c r="G421" s="12"/>
      <c r="H421" s="12"/>
      <c r="I421" s="12"/>
    </row>
    <row r="422">
      <c r="A422" s="6"/>
      <c r="B422" s="8"/>
      <c r="C422" s="8"/>
      <c r="D422" s="9"/>
      <c r="E422" s="10"/>
      <c r="F422" s="9"/>
      <c r="G422" s="12"/>
      <c r="H422" s="12"/>
      <c r="I422" s="12"/>
    </row>
    <row r="423">
      <c r="A423" s="6"/>
      <c r="B423" s="8"/>
      <c r="C423" s="8"/>
      <c r="D423" s="9"/>
      <c r="E423" s="10"/>
      <c r="F423" s="9"/>
      <c r="G423" s="12"/>
      <c r="H423" s="12"/>
      <c r="I423" s="12"/>
    </row>
    <row r="424">
      <c r="A424" s="6"/>
      <c r="B424" s="8"/>
      <c r="C424" s="8"/>
      <c r="D424" s="9"/>
      <c r="E424" s="10"/>
      <c r="F424" s="9"/>
      <c r="G424" s="12"/>
      <c r="H424" s="12"/>
      <c r="I424" s="12"/>
    </row>
    <row r="425">
      <c r="A425" s="6"/>
      <c r="B425" s="8"/>
      <c r="C425" s="8"/>
      <c r="D425" s="9"/>
      <c r="E425" s="10"/>
      <c r="F425" s="9"/>
      <c r="G425" s="12"/>
      <c r="H425" s="12"/>
      <c r="I425" s="12"/>
    </row>
    <row r="426">
      <c r="A426" s="6"/>
      <c r="B426" s="8"/>
      <c r="C426" s="8"/>
      <c r="D426" s="9"/>
      <c r="E426" s="10"/>
      <c r="F426" s="9"/>
      <c r="G426" s="12"/>
      <c r="H426" s="12"/>
      <c r="I426" s="12"/>
    </row>
    <row r="427">
      <c r="A427" s="6"/>
      <c r="B427" s="8"/>
      <c r="C427" s="8"/>
      <c r="D427" s="9"/>
      <c r="E427" s="10"/>
      <c r="F427" s="9"/>
      <c r="G427" s="12"/>
      <c r="H427" s="12"/>
      <c r="I427" s="12"/>
    </row>
    <row r="428">
      <c r="A428" s="6"/>
      <c r="B428" s="8"/>
      <c r="C428" s="8"/>
      <c r="D428" s="9"/>
      <c r="E428" s="10"/>
      <c r="F428" s="9"/>
      <c r="G428" s="12"/>
      <c r="H428" s="12"/>
      <c r="I428" s="12"/>
    </row>
    <row r="429">
      <c r="A429" s="16"/>
      <c r="B429" s="8"/>
      <c r="C429" s="8"/>
      <c r="D429" s="9"/>
      <c r="E429" s="10"/>
      <c r="F429" s="9"/>
      <c r="G429" s="12"/>
      <c r="H429" s="12"/>
      <c r="I429" s="12"/>
    </row>
    <row r="430">
      <c r="A430" s="6"/>
      <c r="B430" s="8"/>
      <c r="C430" s="8"/>
      <c r="D430" s="9"/>
      <c r="E430" s="10"/>
      <c r="F430" s="9"/>
      <c r="G430" s="12"/>
      <c r="H430" s="12"/>
      <c r="I430" s="12"/>
    </row>
    <row r="431">
      <c r="A431" s="6"/>
      <c r="B431" s="8"/>
      <c r="C431" s="8"/>
      <c r="D431" s="9"/>
      <c r="E431" s="10"/>
      <c r="F431" s="9"/>
      <c r="G431" s="12"/>
      <c r="H431" s="12"/>
      <c r="I431" s="12"/>
    </row>
    <row r="432">
      <c r="A432" s="6"/>
      <c r="B432" s="8"/>
      <c r="C432" s="8"/>
      <c r="D432" s="9"/>
      <c r="E432" s="10"/>
      <c r="F432" s="9"/>
      <c r="G432" s="12"/>
      <c r="H432" s="12"/>
      <c r="I432" s="12"/>
    </row>
    <row r="433">
      <c r="A433" s="6"/>
      <c r="B433" s="8"/>
      <c r="C433" s="8"/>
      <c r="D433" s="9"/>
      <c r="E433" s="10"/>
      <c r="F433" s="9"/>
      <c r="G433" s="12"/>
      <c r="H433" s="12"/>
      <c r="I433" s="12"/>
    </row>
    <row r="434">
      <c r="A434" s="6"/>
      <c r="B434" s="8"/>
      <c r="C434" s="8"/>
      <c r="D434" s="9"/>
      <c r="E434" s="10"/>
      <c r="F434" s="9"/>
      <c r="G434" s="12"/>
      <c r="H434" s="12"/>
      <c r="I434" s="12"/>
    </row>
    <row r="435">
      <c r="A435" s="16"/>
      <c r="B435" s="8"/>
      <c r="C435" s="8"/>
      <c r="D435" s="9"/>
      <c r="E435" s="10"/>
      <c r="F435" s="9"/>
      <c r="G435" s="12"/>
      <c r="H435" s="12"/>
      <c r="I435" s="12"/>
    </row>
    <row r="436">
      <c r="A436" s="33"/>
      <c r="B436" s="41"/>
      <c r="C436" s="42"/>
      <c r="D436" s="34"/>
      <c r="E436" s="35"/>
      <c r="F436" s="41"/>
      <c r="G436" s="33"/>
    </row>
    <row r="437">
      <c r="A437" s="33"/>
      <c r="B437" s="41"/>
      <c r="C437" s="42"/>
      <c r="D437" s="34"/>
      <c r="E437" s="35"/>
      <c r="F437" s="41"/>
      <c r="G437" s="33"/>
    </row>
    <row r="438">
      <c r="A438" s="33"/>
      <c r="B438" s="41"/>
      <c r="C438" s="42"/>
      <c r="D438" s="34"/>
      <c r="E438" s="35"/>
      <c r="F438" s="41"/>
      <c r="G438" s="33"/>
    </row>
    <row r="439">
      <c r="A439" s="33"/>
      <c r="B439" s="41"/>
      <c r="C439" s="42"/>
      <c r="D439" s="34"/>
      <c r="E439" s="35"/>
      <c r="F439" s="41"/>
      <c r="G439" s="33"/>
    </row>
    <row r="440">
      <c r="A440" s="33"/>
      <c r="B440" s="41"/>
      <c r="C440" s="42"/>
      <c r="D440" s="34"/>
      <c r="E440" s="35"/>
      <c r="F440" s="41"/>
      <c r="G440" s="33"/>
    </row>
    <row r="441">
      <c r="A441" s="33"/>
      <c r="B441" s="41"/>
      <c r="C441" s="42"/>
      <c r="D441" s="34"/>
      <c r="E441" s="35"/>
      <c r="F441" s="41"/>
      <c r="G441" s="33"/>
    </row>
    <row r="442">
      <c r="A442" s="33"/>
      <c r="B442" s="41"/>
      <c r="C442" s="42"/>
      <c r="D442" s="34"/>
      <c r="E442" s="35"/>
      <c r="F442" s="41"/>
      <c r="G442" s="33"/>
    </row>
    <row r="443">
      <c r="A443" s="33"/>
      <c r="B443" s="41"/>
      <c r="C443" s="42"/>
      <c r="D443" s="34"/>
      <c r="E443" s="35"/>
      <c r="F443" s="41"/>
      <c r="G443" s="33"/>
    </row>
    <row r="444">
      <c r="A444" s="33"/>
      <c r="B444" s="41"/>
      <c r="C444" s="42"/>
      <c r="D444" s="34"/>
      <c r="E444" s="35"/>
      <c r="F444" s="41"/>
      <c r="G444" s="33"/>
    </row>
    <row r="445">
      <c r="A445" s="33"/>
      <c r="B445" s="41"/>
      <c r="C445" s="42"/>
      <c r="D445" s="34"/>
      <c r="E445" s="35"/>
      <c r="F445" s="41"/>
      <c r="G445" s="33"/>
    </row>
    <row r="446">
      <c r="A446" s="33"/>
      <c r="B446" s="41"/>
      <c r="C446" s="42"/>
      <c r="D446" s="34"/>
      <c r="E446" s="35"/>
      <c r="F446" s="41"/>
      <c r="G446" s="33"/>
    </row>
    <row r="447">
      <c r="A447" s="33"/>
      <c r="B447" s="41"/>
      <c r="C447" s="42"/>
      <c r="D447" s="34"/>
      <c r="E447" s="35"/>
      <c r="F447" s="41"/>
      <c r="G447" s="33"/>
    </row>
    <row r="448">
      <c r="A448" s="33"/>
      <c r="B448" s="41"/>
      <c r="C448" s="42"/>
      <c r="D448" s="34"/>
      <c r="E448" s="35"/>
      <c r="F448" s="41"/>
      <c r="G448" s="33"/>
    </row>
    <row r="449">
      <c r="A449" s="33"/>
      <c r="B449" s="41"/>
      <c r="C449" s="42"/>
      <c r="D449" s="34"/>
      <c r="E449" s="35"/>
      <c r="F449" s="41"/>
      <c r="G449" s="33"/>
    </row>
    <row r="450">
      <c r="A450" s="33"/>
      <c r="B450" s="41"/>
      <c r="C450" s="42"/>
      <c r="D450" s="34"/>
      <c r="E450" s="35"/>
      <c r="F450" s="41"/>
      <c r="G450" s="33"/>
    </row>
    <row r="451">
      <c r="A451" s="33"/>
      <c r="B451" s="41"/>
      <c r="C451" s="42"/>
      <c r="D451" s="34"/>
      <c r="E451" s="35"/>
      <c r="F451" s="41"/>
      <c r="G451" s="33"/>
    </row>
  </sheetData>
  <hyperlinks>
    <hyperlink r:id="rId1" ref="K14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5.75"/>
    <col customWidth="1" min="2" max="2" width="8.63"/>
    <col customWidth="1" min="3" max="3" width="8.0"/>
    <col customWidth="1" min="4" max="4" width="15.88"/>
    <col customWidth="1" min="5" max="5" width="25.5"/>
    <col customWidth="1" min="6" max="6" width="12.25"/>
    <col customWidth="1" min="7" max="7" width="32.38"/>
    <col customWidth="1" min="8" max="8" width="19.38"/>
  </cols>
  <sheetData>
    <row r="1" ht="102.75" customHeight="1">
      <c r="A1" s="1"/>
      <c r="D1" s="13" t="s">
        <v>26</v>
      </c>
    </row>
    <row r="2">
      <c r="A2" s="14" t="s">
        <v>0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4" t="s">
        <v>7</v>
      </c>
      <c r="H2" s="14" t="s">
        <v>8</v>
      </c>
      <c r="I2" s="14" t="s">
        <v>9</v>
      </c>
    </row>
    <row r="3">
      <c r="A3" s="17" t="str">
        <f>IFERROR(__xludf.DUMMYFUNCTION("FILTER(Primaria!A:I, Primaria!I:I=""A Coruña"")"),"#N/A")</f>
        <v>#N/A</v>
      </c>
      <c r="B3" s="18"/>
      <c r="C3" s="18"/>
      <c r="D3" s="19"/>
      <c r="E3" s="20"/>
      <c r="F3" s="19"/>
      <c r="G3" s="21"/>
      <c r="H3" s="21"/>
      <c r="I3" s="21"/>
    </row>
    <row r="4">
      <c r="A4" s="17"/>
      <c r="B4" s="18"/>
      <c r="C4" s="18"/>
      <c r="D4" s="19"/>
      <c r="E4" s="20"/>
      <c r="F4" s="19"/>
      <c r="G4" s="21"/>
      <c r="H4" s="21"/>
      <c r="I4" s="21"/>
    </row>
    <row r="5">
      <c r="A5" s="17"/>
      <c r="B5" s="18"/>
      <c r="C5" s="18"/>
      <c r="D5" s="19"/>
      <c r="E5" s="20"/>
      <c r="F5" s="19"/>
      <c r="G5" s="21"/>
      <c r="H5" s="21"/>
      <c r="I5" s="21"/>
    </row>
    <row r="6">
      <c r="A6" s="17"/>
      <c r="B6" s="18"/>
      <c r="C6" s="18"/>
      <c r="D6" s="19"/>
      <c r="E6" s="20"/>
      <c r="F6" s="19"/>
      <c r="G6" s="21"/>
      <c r="H6" s="21"/>
      <c r="I6" s="21"/>
    </row>
    <row r="7">
      <c r="A7" s="22"/>
      <c r="B7" s="18"/>
      <c r="C7" s="18"/>
      <c r="D7" s="19"/>
      <c r="E7" s="20"/>
      <c r="F7" s="19"/>
      <c r="G7" s="21"/>
      <c r="H7" s="21"/>
      <c r="I7" s="21"/>
    </row>
    <row r="8">
      <c r="A8" s="22"/>
      <c r="B8" s="18"/>
      <c r="C8" s="18"/>
      <c r="D8" s="19"/>
      <c r="E8" s="20"/>
      <c r="F8" s="19"/>
      <c r="G8" s="21"/>
      <c r="H8" s="21"/>
      <c r="I8" s="21"/>
    </row>
    <row r="9">
      <c r="A9" s="17"/>
      <c r="B9" s="18"/>
      <c r="C9" s="18"/>
      <c r="D9" s="19"/>
      <c r="E9" s="20"/>
      <c r="F9" s="19"/>
      <c r="G9" s="21"/>
      <c r="H9" s="21"/>
      <c r="I9" s="21"/>
    </row>
    <row r="10">
      <c r="A10" s="17"/>
      <c r="B10" s="18"/>
      <c r="C10" s="18"/>
      <c r="D10" s="19"/>
      <c r="E10" s="20"/>
      <c r="F10" s="19"/>
      <c r="G10" s="21"/>
      <c r="H10" s="21"/>
      <c r="I10" s="21"/>
    </row>
    <row r="11">
      <c r="A11" s="17"/>
      <c r="B11" s="18"/>
      <c r="C11" s="18"/>
      <c r="D11" s="19"/>
      <c r="E11" s="20"/>
      <c r="F11" s="19"/>
      <c r="G11" s="21"/>
      <c r="H11" s="21"/>
      <c r="I11" s="21"/>
    </row>
    <row r="12">
      <c r="A12" s="17"/>
      <c r="B12" s="18"/>
      <c r="C12" s="18"/>
      <c r="D12" s="19"/>
      <c r="E12" s="20"/>
      <c r="F12" s="19"/>
      <c r="G12" s="21"/>
      <c r="H12" s="21"/>
      <c r="I12" s="21"/>
    </row>
    <row r="13">
      <c r="A13" s="17"/>
      <c r="B13" s="18"/>
      <c r="C13" s="18"/>
      <c r="D13" s="19"/>
      <c r="E13" s="20"/>
      <c r="F13" s="19"/>
      <c r="G13" s="21"/>
      <c r="H13" s="21"/>
      <c r="I13" s="21"/>
    </row>
    <row r="14">
      <c r="A14" s="22"/>
      <c r="B14" s="18"/>
      <c r="C14" s="18"/>
      <c r="D14" s="19"/>
      <c r="E14" s="20"/>
      <c r="F14" s="19"/>
      <c r="G14" s="21"/>
      <c r="H14" s="21"/>
      <c r="I14" s="21"/>
    </row>
    <row r="15">
      <c r="A15" s="17"/>
      <c r="B15" s="18"/>
      <c r="C15" s="18"/>
      <c r="D15" s="19"/>
      <c r="E15" s="20"/>
      <c r="F15" s="19"/>
      <c r="G15" s="21"/>
      <c r="H15" s="21"/>
      <c r="I15" s="21"/>
    </row>
    <row r="16">
      <c r="A16" s="22"/>
      <c r="B16" s="18"/>
      <c r="C16" s="18"/>
      <c r="D16" s="19"/>
      <c r="E16" s="20"/>
      <c r="F16" s="19"/>
      <c r="G16" s="21"/>
      <c r="H16" s="21"/>
      <c r="I16" s="21"/>
    </row>
    <row r="17">
      <c r="A17" s="17"/>
      <c r="B17" s="18"/>
      <c r="C17" s="18"/>
      <c r="D17" s="19"/>
      <c r="E17" s="20"/>
      <c r="F17" s="19"/>
      <c r="G17" s="21"/>
      <c r="H17" s="21"/>
      <c r="I17" s="21"/>
    </row>
    <row r="18">
      <c r="A18" s="17"/>
      <c r="B18" s="18"/>
      <c r="C18" s="18"/>
      <c r="D18" s="19"/>
      <c r="E18" s="20"/>
      <c r="F18" s="19"/>
      <c r="G18" s="21"/>
      <c r="H18" s="21"/>
      <c r="I18" s="21"/>
    </row>
    <row r="19">
      <c r="A19" s="17"/>
      <c r="B19" s="18"/>
      <c r="C19" s="18"/>
      <c r="D19" s="19"/>
      <c r="E19" s="20"/>
      <c r="F19" s="19"/>
      <c r="G19" s="21"/>
      <c r="H19" s="21"/>
      <c r="I19" s="21"/>
    </row>
    <row r="20">
      <c r="A20" s="22"/>
      <c r="B20" s="18"/>
      <c r="C20" s="18"/>
      <c r="D20" s="19"/>
      <c r="E20" s="20"/>
      <c r="F20" s="19"/>
      <c r="G20" s="21"/>
      <c r="H20" s="21"/>
      <c r="I20" s="21"/>
    </row>
    <row r="21">
      <c r="A21" s="17"/>
      <c r="B21" s="18"/>
      <c r="C21" s="18"/>
      <c r="D21" s="19"/>
      <c r="E21" s="20"/>
      <c r="F21" s="19"/>
      <c r="G21" s="21"/>
      <c r="H21" s="21"/>
      <c r="I21" s="21"/>
    </row>
    <row r="22">
      <c r="A22" s="17"/>
      <c r="B22" s="18"/>
      <c r="C22" s="18"/>
      <c r="D22" s="19"/>
      <c r="E22" s="20"/>
      <c r="F22" s="19"/>
      <c r="G22" s="21"/>
      <c r="H22" s="21"/>
      <c r="I22" s="21"/>
    </row>
    <row r="23">
      <c r="A23" s="17"/>
      <c r="B23" s="18"/>
      <c r="C23" s="18"/>
      <c r="D23" s="19"/>
      <c r="E23" s="20"/>
      <c r="F23" s="19"/>
      <c r="G23" s="21"/>
      <c r="H23" s="21"/>
      <c r="I23" s="21"/>
    </row>
    <row r="24">
      <c r="A24" s="17"/>
      <c r="B24" s="18"/>
      <c r="C24" s="18"/>
      <c r="D24" s="19"/>
      <c r="E24" s="20"/>
      <c r="F24" s="19"/>
      <c r="G24" s="21"/>
      <c r="H24" s="21"/>
      <c r="I24" s="21"/>
    </row>
    <row r="25">
      <c r="A25" s="17"/>
      <c r="B25" s="18"/>
      <c r="C25" s="18"/>
      <c r="D25" s="19"/>
      <c r="E25" s="20"/>
      <c r="F25" s="19"/>
      <c r="G25" s="21"/>
      <c r="H25" s="21"/>
      <c r="I25" s="21"/>
    </row>
    <row r="26">
      <c r="A26" s="17"/>
      <c r="B26" s="18"/>
      <c r="C26" s="18"/>
      <c r="D26" s="19"/>
      <c r="E26" s="20"/>
      <c r="F26" s="19"/>
      <c r="G26" s="21"/>
      <c r="H26" s="21"/>
      <c r="I26" s="21"/>
    </row>
    <row r="27">
      <c r="A27" s="17"/>
      <c r="B27" s="18"/>
      <c r="C27" s="18"/>
      <c r="D27" s="19"/>
      <c r="E27" s="20"/>
      <c r="F27" s="19"/>
      <c r="G27" s="21"/>
      <c r="H27" s="21"/>
      <c r="I27" s="21"/>
    </row>
    <row r="28">
      <c r="A28" s="17"/>
      <c r="B28" s="18"/>
      <c r="C28" s="18"/>
      <c r="D28" s="19"/>
      <c r="E28" s="20"/>
      <c r="F28" s="19"/>
      <c r="G28" s="21"/>
      <c r="H28" s="21"/>
      <c r="I28" s="21"/>
    </row>
    <row r="29">
      <c r="A29" s="17"/>
      <c r="B29" s="18"/>
      <c r="C29" s="18"/>
      <c r="D29" s="19"/>
      <c r="E29" s="20"/>
      <c r="F29" s="19"/>
      <c r="G29" s="21"/>
      <c r="H29" s="21"/>
      <c r="I29" s="21"/>
    </row>
    <row r="30">
      <c r="A30" s="17"/>
      <c r="B30" s="18"/>
      <c r="C30" s="18"/>
      <c r="D30" s="19"/>
      <c r="E30" s="20"/>
      <c r="F30" s="19"/>
      <c r="G30" s="21"/>
      <c r="H30" s="21"/>
      <c r="I30" s="21"/>
    </row>
    <row r="31">
      <c r="A31" s="17"/>
      <c r="B31" s="18"/>
      <c r="C31" s="18"/>
      <c r="D31" s="19"/>
      <c r="E31" s="20"/>
      <c r="F31" s="19"/>
      <c r="G31" s="21"/>
      <c r="H31" s="21"/>
      <c r="I31" s="21"/>
    </row>
    <row r="32">
      <c r="A32" s="17"/>
      <c r="B32" s="18"/>
      <c r="C32" s="18"/>
      <c r="D32" s="19"/>
      <c r="E32" s="20"/>
      <c r="F32" s="19"/>
      <c r="G32" s="21"/>
      <c r="H32" s="21"/>
      <c r="I32" s="21"/>
    </row>
    <row r="33">
      <c r="A33" s="17"/>
      <c r="B33" s="18"/>
      <c r="C33" s="18"/>
      <c r="D33" s="19"/>
      <c r="E33" s="20"/>
      <c r="F33" s="19"/>
      <c r="G33" s="21"/>
      <c r="H33" s="21"/>
      <c r="I33" s="21"/>
    </row>
    <row r="34">
      <c r="A34" s="22"/>
      <c r="B34" s="18"/>
      <c r="C34" s="18"/>
      <c r="D34" s="19"/>
      <c r="E34" s="20"/>
      <c r="F34" s="19"/>
      <c r="G34" s="21"/>
      <c r="H34" s="21"/>
      <c r="I34" s="21"/>
    </row>
    <row r="35">
      <c r="A35" s="17"/>
      <c r="B35" s="18"/>
      <c r="C35" s="18"/>
      <c r="D35" s="19"/>
      <c r="E35" s="20"/>
      <c r="F35" s="19"/>
      <c r="G35" s="21"/>
      <c r="H35" s="21"/>
      <c r="I35" s="21"/>
    </row>
    <row r="36">
      <c r="A36" s="17"/>
      <c r="B36" s="18"/>
      <c r="C36" s="18"/>
      <c r="D36" s="19"/>
      <c r="E36" s="20"/>
      <c r="F36" s="19"/>
      <c r="G36" s="21"/>
      <c r="H36" s="21"/>
      <c r="I36" s="21"/>
    </row>
    <row r="37">
      <c r="A37" s="17"/>
      <c r="B37" s="18"/>
      <c r="C37" s="18"/>
      <c r="D37" s="19"/>
      <c r="E37" s="20"/>
      <c r="F37" s="19"/>
      <c r="G37" s="21"/>
      <c r="H37" s="21"/>
      <c r="I37" s="21"/>
    </row>
    <row r="38">
      <c r="A38" s="17"/>
      <c r="B38" s="18"/>
      <c r="C38" s="18"/>
      <c r="D38" s="19"/>
      <c r="E38" s="20"/>
      <c r="F38" s="19"/>
      <c r="G38" s="21"/>
      <c r="H38" s="21"/>
      <c r="I38" s="21"/>
    </row>
    <row r="39">
      <c r="A39" s="17"/>
      <c r="B39" s="18"/>
      <c r="C39" s="18"/>
      <c r="D39" s="19"/>
      <c r="E39" s="20"/>
      <c r="F39" s="19"/>
      <c r="G39" s="21"/>
      <c r="H39" s="21"/>
      <c r="I39" s="21"/>
    </row>
    <row r="40">
      <c r="A40" s="17"/>
      <c r="B40" s="18"/>
      <c r="C40" s="18"/>
      <c r="D40" s="19"/>
      <c r="E40" s="20"/>
      <c r="F40" s="19"/>
      <c r="G40" s="21"/>
      <c r="H40" s="21"/>
      <c r="I40" s="21"/>
    </row>
    <row r="41">
      <c r="A41" s="17"/>
      <c r="B41" s="18"/>
      <c r="C41" s="18"/>
      <c r="D41" s="19"/>
      <c r="E41" s="20"/>
      <c r="F41" s="19"/>
      <c r="G41" s="21"/>
      <c r="H41" s="21"/>
      <c r="I41" s="21"/>
    </row>
    <row r="42">
      <c r="A42" s="22"/>
      <c r="B42" s="18"/>
      <c r="C42" s="18"/>
      <c r="D42" s="19"/>
      <c r="E42" s="20"/>
      <c r="F42" s="19"/>
      <c r="G42" s="21"/>
      <c r="H42" s="21"/>
      <c r="I42" s="21"/>
    </row>
    <row r="43">
      <c r="A43" s="17"/>
      <c r="B43" s="18"/>
      <c r="C43" s="18"/>
      <c r="D43" s="19"/>
      <c r="E43" s="20"/>
      <c r="F43" s="19"/>
      <c r="G43" s="21"/>
      <c r="H43" s="21"/>
      <c r="I43" s="21"/>
    </row>
    <row r="44">
      <c r="A44" s="17"/>
      <c r="B44" s="18"/>
      <c r="C44" s="18"/>
      <c r="D44" s="19"/>
      <c r="E44" s="20"/>
      <c r="F44" s="19"/>
      <c r="G44" s="21"/>
      <c r="H44" s="21"/>
      <c r="I44" s="21"/>
    </row>
    <row r="45">
      <c r="A45" s="17"/>
      <c r="B45" s="18"/>
      <c r="C45" s="18"/>
      <c r="D45" s="19"/>
      <c r="E45" s="20"/>
      <c r="F45" s="19"/>
      <c r="G45" s="21"/>
      <c r="H45" s="21"/>
      <c r="I45" s="21"/>
    </row>
    <row r="46">
      <c r="A46" s="17"/>
      <c r="B46" s="18"/>
      <c r="C46" s="18"/>
      <c r="D46" s="19"/>
      <c r="E46" s="20"/>
      <c r="F46" s="19"/>
      <c r="G46" s="21"/>
      <c r="H46" s="21"/>
      <c r="I46" s="21"/>
    </row>
    <row r="47">
      <c r="A47" s="17"/>
      <c r="B47" s="18"/>
      <c r="C47" s="18"/>
      <c r="D47" s="19"/>
      <c r="E47" s="20"/>
      <c r="F47" s="19"/>
      <c r="G47" s="21"/>
      <c r="H47" s="21"/>
      <c r="I47" s="21"/>
    </row>
    <row r="48">
      <c r="A48" s="17"/>
      <c r="B48" s="18"/>
      <c r="C48" s="18"/>
      <c r="D48" s="19"/>
      <c r="E48" s="20"/>
      <c r="F48" s="19"/>
      <c r="G48" s="21"/>
      <c r="H48" s="21"/>
      <c r="I48" s="21"/>
    </row>
    <row r="49">
      <c r="A49" s="22"/>
      <c r="B49" s="18"/>
      <c r="C49" s="18"/>
      <c r="D49" s="19"/>
      <c r="E49" s="20"/>
      <c r="F49" s="19"/>
      <c r="G49" s="21"/>
      <c r="H49" s="21"/>
      <c r="I49" s="21"/>
    </row>
    <row r="50">
      <c r="A50" s="17"/>
      <c r="B50" s="18"/>
      <c r="C50" s="18"/>
      <c r="D50" s="19"/>
      <c r="E50" s="20"/>
      <c r="F50" s="19"/>
      <c r="G50" s="21"/>
      <c r="H50" s="21"/>
      <c r="I50" s="21"/>
    </row>
    <row r="51">
      <c r="A51" s="17"/>
      <c r="B51" s="18"/>
      <c r="C51" s="18"/>
      <c r="D51" s="19"/>
      <c r="E51" s="20"/>
      <c r="F51" s="19"/>
      <c r="G51" s="21"/>
      <c r="H51" s="21"/>
      <c r="I51" s="21"/>
    </row>
    <row r="52">
      <c r="A52" s="17"/>
      <c r="B52" s="18"/>
      <c r="C52" s="18"/>
      <c r="D52" s="19"/>
      <c r="E52" s="20"/>
      <c r="F52" s="19"/>
      <c r="G52" s="21"/>
      <c r="H52" s="21"/>
      <c r="I52" s="21"/>
    </row>
    <row r="53">
      <c r="A53" s="17"/>
      <c r="B53" s="18"/>
      <c r="C53" s="18"/>
      <c r="D53" s="19"/>
      <c r="E53" s="20"/>
      <c r="F53" s="19"/>
      <c r="G53" s="21"/>
      <c r="H53" s="21"/>
      <c r="I53" s="21"/>
    </row>
    <row r="54">
      <c r="A54" s="17"/>
      <c r="B54" s="18"/>
      <c r="C54" s="18"/>
      <c r="D54" s="19"/>
      <c r="E54" s="20"/>
      <c r="F54" s="19"/>
      <c r="G54" s="21"/>
      <c r="H54" s="21"/>
      <c r="I54" s="21"/>
    </row>
    <row r="55">
      <c r="A55" s="22"/>
      <c r="B55" s="18"/>
      <c r="C55" s="18"/>
      <c r="D55" s="19"/>
      <c r="E55" s="20"/>
      <c r="F55" s="19"/>
      <c r="G55" s="21"/>
      <c r="H55" s="21"/>
      <c r="I55" s="21"/>
    </row>
    <row r="56">
      <c r="A56" s="17"/>
      <c r="B56" s="18"/>
      <c r="C56" s="18"/>
      <c r="D56" s="19"/>
      <c r="E56" s="20"/>
      <c r="F56" s="19"/>
      <c r="G56" s="21"/>
      <c r="H56" s="21"/>
      <c r="I56" s="21"/>
    </row>
    <row r="57">
      <c r="A57" s="17"/>
      <c r="B57" s="18"/>
      <c r="C57" s="18"/>
      <c r="D57" s="19"/>
      <c r="E57" s="20"/>
      <c r="F57" s="19"/>
      <c r="G57" s="21"/>
      <c r="H57" s="21"/>
      <c r="I57" s="21"/>
    </row>
    <row r="58">
      <c r="A58" s="17"/>
      <c r="B58" s="18"/>
      <c r="C58" s="18"/>
      <c r="D58" s="19"/>
      <c r="E58" s="20"/>
      <c r="F58" s="19"/>
      <c r="G58" s="21"/>
      <c r="H58" s="21"/>
      <c r="I58" s="21"/>
    </row>
    <row r="59">
      <c r="A59" s="17"/>
      <c r="B59" s="18"/>
      <c r="C59" s="18"/>
      <c r="D59" s="19"/>
      <c r="E59" s="20"/>
      <c r="F59" s="19"/>
      <c r="G59" s="21"/>
      <c r="H59" s="21"/>
      <c r="I59" s="21"/>
    </row>
    <row r="60">
      <c r="A60" s="17"/>
      <c r="B60" s="18"/>
      <c r="C60" s="18"/>
      <c r="D60" s="19"/>
      <c r="E60" s="20"/>
      <c r="F60" s="19"/>
      <c r="G60" s="21"/>
      <c r="H60" s="21"/>
      <c r="I60" s="21"/>
    </row>
    <row r="61">
      <c r="A61" s="17"/>
      <c r="B61" s="18"/>
      <c r="C61" s="18"/>
      <c r="D61" s="19"/>
      <c r="E61" s="20"/>
      <c r="F61" s="19"/>
      <c r="G61" s="21"/>
      <c r="H61" s="21"/>
      <c r="I61" s="21"/>
    </row>
    <row r="62">
      <c r="A62" s="22"/>
      <c r="B62" s="18"/>
      <c r="C62" s="18"/>
      <c r="D62" s="19"/>
      <c r="E62" s="20"/>
      <c r="F62" s="19"/>
      <c r="G62" s="21"/>
      <c r="H62" s="21"/>
      <c r="I62" s="21"/>
    </row>
    <row r="63">
      <c r="A63" s="17"/>
      <c r="B63" s="18"/>
      <c r="C63" s="18"/>
      <c r="D63" s="19"/>
      <c r="E63" s="20"/>
      <c r="F63" s="19"/>
      <c r="G63" s="21"/>
      <c r="H63" s="21"/>
      <c r="I63" s="21"/>
    </row>
    <row r="64">
      <c r="A64" s="17"/>
      <c r="B64" s="18"/>
      <c r="C64" s="18"/>
      <c r="D64" s="19"/>
      <c r="E64" s="20"/>
      <c r="F64" s="19"/>
      <c r="G64" s="21"/>
      <c r="H64" s="21"/>
      <c r="I64" s="21"/>
    </row>
    <row r="65">
      <c r="A65" s="17"/>
      <c r="B65" s="18"/>
      <c r="C65" s="18"/>
      <c r="D65" s="19"/>
      <c r="E65" s="20"/>
      <c r="F65" s="19"/>
      <c r="G65" s="21"/>
      <c r="H65" s="21"/>
      <c r="I65" s="21"/>
    </row>
    <row r="66">
      <c r="A66" s="22"/>
      <c r="B66" s="18"/>
      <c r="C66" s="18"/>
      <c r="D66" s="19"/>
      <c r="E66" s="20"/>
      <c r="F66" s="19"/>
      <c r="G66" s="21"/>
      <c r="H66" s="21"/>
      <c r="I66" s="21"/>
    </row>
    <row r="67">
      <c r="A67" s="17"/>
      <c r="B67" s="18"/>
      <c r="C67" s="18"/>
      <c r="D67" s="19"/>
      <c r="E67" s="20"/>
      <c r="F67" s="19"/>
      <c r="G67" s="21"/>
      <c r="H67" s="21"/>
      <c r="I67" s="21"/>
    </row>
    <row r="68">
      <c r="A68" s="17"/>
      <c r="B68" s="18"/>
      <c r="C68" s="18"/>
      <c r="D68" s="19"/>
      <c r="E68" s="20"/>
      <c r="F68" s="19"/>
      <c r="G68" s="21"/>
      <c r="H68" s="21"/>
      <c r="I68" s="21"/>
    </row>
    <row r="69">
      <c r="A69" s="17"/>
      <c r="B69" s="18"/>
      <c r="C69" s="18"/>
      <c r="D69" s="19"/>
      <c r="E69" s="20"/>
      <c r="F69" s="19"/>
      <c r="G69" s="21"/>
      <c r="H69" s="21"/>
      <c r="I69" s="21"/>
    </row>
    <row r="70">
      <c r="A70" s="17"/>
      <c r="B70" s="18"/>
      <c r="C70" s="18"/>
      <c r="D70" s="19"/>
      <c r="E70" s="20"/>
      <c r="F70" s="19"/>
      <c r="G70" s="21"/>
      <c r="H70" s="21"/>
      <c r="I70" s="21"/>
    </row>
    <row r="71">
      <c r="A71" s="17"/>
      <c r="B71" s="18"/>
      <c r="C71" s="18"/>
      <c r="D71" s="19"/>
      <c r="E71" s="20"/>
      <c r="F71" s="19"/>
      <c r="G71" s="21"/>
      <c r="H71" s="21"/>
      <c r="I71" s="21"/>
    </row>
    <row r="72">
      <c r="A72" s="17"/>
      <c r="B72" s="18"/>
      <c r="C72" s="18"/>
      <c r="D72" s="19"/>
      <c r="E72" s="20"/>
      <c r="F72" s="19"/>
      <c r="G72" s="21"/>
      <c r="H72" s="21"/>
      <c r="I72" s="21"/>
    </row>
    <row r="73">
      <c r="A73" s="17"/>
      <c r="B73" s="18"/>
      <c r="C73" s="18"/>
      <c r="D73" s="19"/>
      <c r="E73" s="20"/>
      <c r="F73" s="19"/>
      <c r="G73" s="21"/>
      <c r="H73" s="21"/>
      <c r="I73" s="21"/>
    </row>
    <row r="74">
      <c r="A74" s="22"/>
      <c r="B74" s="18"/>
      <c r="C74" s="18"/>
      <c r="D74" s="19"/>
      <c r="E74" s="20"/>
      <c r="F74" s="19"/>
      <c r="G74" s="21"/>
      <c r="H74" s="21"/>
      <c r="I74" s="21"/>
    </row>
    <row r="75">
      <c r="A75" s="17"/>
      <c r="B75" s="18"/>
      <c r="C75" s="18"/>
      <c r="D75" s="19"/>
      <c r="E75" s="20"/>
      <c r="F75" s="19"/>
      <c r="G75" s="21"/>
      <c r="H75" s="21"/>
      <c r="I75" s="21"/>
    </row>
    <row r="76">
      <c r="A76" s="17"/>
      <c r="B76" s="18"/>
      <c r="C76" s="18"/>
      <c r="D76" s="19"/>
      <c r="E76" s="20"/>
      <c r="F76" s="19"/>
      <c r="G76" s="21"/>
      <c r="H76" s="21"/>
      <c r="I76" s="21"/>
    </row>
    <row r="77">
      <c r="A77" s="17"/>
      <c r="B77" s="18"/>
      <c r="C77" s="18"/>
      <c r="D77" s="19"/>
      <c r="E77" s="20"/>
      <c r="F77" s="19"/>
      <c r="G77" s="21"/>
      <c r="H77" s="21"/>
      <c r="I77" s="21"/>
    </row>
    <row r="78">
      <c r="A78" s="17"/>
      <c r="B78" s="18"/>
      <c r="C78" s="18"/>
      <c r="D78" s="19"/>
      <c r="E78" s="20"/>
      <c r="F78" s="19"/>
      <c r="G78" s="21"/>
      <c r="H78" s="21"/>
      <c r="I78" s="21"/>
    </row>
    <row r="79">
      <c r="A79" s="17"/>
      <c r="B79" s="18"/>
      <c r="C79" s="18"/>
      <c r="D79" s="19"/>
      <c r="E79" s="20"/>
      <c r="F79" s="19"/>
      <c r="G79" s="21"/>
      <c r="H79" s="21"/>
      <c r="I79" s="21"/>
    </row>
    <row r="80">
      <c r="A80" s="22"/>
      <c r="B80" s="18"/>
      <c r="C80" s="18"/>
      <c r="D80" s="19"/>
      <c r="E80" s="20"/>
      <c r="F80" s="19"/>
      <c r="G80" s="21"/>
      <c r="H80" s="21"/>
      <c r="I80" s="21"/>
    </row>
    <row r="81">
      <c r="A81" s="22"/>
      <c r="B81" s="18"/>
      <c r="C81" s="18"/>
      <c r="D81" s="19"/>
      <c r="E81" s="20"/>
      <c r="F81" s="19"/>
      <c r="G81" s="21"/>
      <c r="H81" s="21"/>
      <c r="I81" s="21"/>
    </row>
    <row r="82">
      <c r="A82" s="17"/>
      <c r="B82" s="18"/>
      <c r="C82" s="18"/>
      <c r="D82" s="19"/>
      <c r="E82" s="20"/>
      <c r="F82" s="19"/>
      <c r="G82" s="21"/>
      <c r="H82" s="21"/>
      <c r="I82" s="21"/>
    </row>
    <row r="83">
      <c r="A83" s="17"/>
      <c r="B83" s="18"/>
      <c r="C83" s="18"/>
      <c r="D83" s="19"/>
      <c r="E83" s="20"/>
      <c r="F83" s="19"/>
      <c r="G83" s="21"/>
      <c r="H83" s="21"/>
      <c r="I83" s="21"/>
    </row>
    <row r="84">
      <c r="A84" s="17"/>
      <c r="B84" s="18"/>
      <c r="C84" s="18"/>
      <c r="D84" s="19"/>
      <c r="E84" s="20"/>
      <c r="F84" s="19"/>
      <c r="G84" s="21"/>
      <c r="H84" s="21"/>
      <c r="I84" s="21"/>
    </row>
    <row r="85">
      <c r="A85" s="17"/>
      <c r="B85" s="18"/>
      <c r="C85" s="18"/>
      <c r="D85" s="19"/>
      <c r="E85" s="20"/>
      <c r="F85" s="19"/>
      <c r="G85" s="21"/>
      <c r="H85" s="21"/>
      <c r="I85" s="21"/>
    </row>
    <row r="86">
      <c r="A86" s="22"/>
      <c r="B86" s="18"/>
      <c r="C86" s="18"/>
      <c r="D86" s="19"/>
      <c r="E86" s="20"/>
      <c r="F86" s="19"/>
      <c r="G86" s="21"/>
      <c r="H86" s="21"/>
      <c r="I86" s="21"/>
    </row>
    <row r="87">
      <c r="A87" s="17"/>
      <c r="B87" s="18"/>
      <c r="C87" s="18"/>
      <c r="D87" s="19"/>
      <c r="E87" s="20"/>
      <c r="F87" s="19"/>
      <c r="G87" s="21"/>
      <c r="H87" s="21"/>
      <c r="I87" s="21"/>
    </row>
    <row r="88">
      <c r="A88" s="17"/>
      <c r="B88" s="18"/>
      <c r="C88" s="18"/>
      <c r="D88" s="19"/>
      <c r="E88" s="20"/>
      <c r="F88" s="19"/>
      <c r="G88" s="21"/>
      <c r="H88" s="21"/>
      <c r="I88" s="21"/>
    </row>
    <row r="89">
      <c r="A89" s="17"/>
      <c r="B89" s="18"/>
      <c r="C89" s="18"/>
      <c r="D89" s="19"/>
      <c r="E89" s="20"/>
      <c r="F89" s="19"/>
      <c r="G89" s="21"/>
      <c r="H89" s="21"/>
      <c r="I89" s="21"/>
    </row>
    <row r="90">
      <c r="A90" s="17"/>
      <c r="B90" s="18"/>
      <c r="C90" s="18"/>
      <c r="D90" s="19"/>
      <c r="E90" s="20"/>
      <c r="F90" s="19"/>
      <c r="G90" s="21"/>
      <c r="H90" s="21"/>
      <c r="I90" s="21"/>
    </row>
    <row r="91">
      <c r="A91" s="17"/>
      <c r="B91" s="18"/>
      <c r="C91" s="18"/>
      <c r="D91" s="19"/>
      <c r="E91" s="20"/>
      <c r="F91" s="19"/>
      <c r="G91" s="21"/>
      <c r="H91" s="21"/>
      <c r="I91" s="21"/>
    </row>
    <row r="92">
      <c r="A92" s="17"/>
      <c r="B92" s="18"/>
      <c r="C92" s="18"/>
      <c r="D92" s="19"/>
      <c r="E92" s="20"/>
      <c r="F92" s="19"/>
      <c r="G92" s="21"/>
      <c r="H92" s="21"/>
      <c r="I92" s="21"/>
    </row>
    <row r="93">
      <c r="A93" s="17"/>
      <c r="B93" s="18"/>
      <c r="C93" s="18"/>
      <c r="D93" s="19"/>
      <c r="E93" s="20"/>
      <c r="F93" s="19"/>
      <c r="G93" s="21"/>
      <c r="H93" s="21"/>
      <c r="I93" s="21"/>
    </row>
    <row r="94">
      <c r="A94" s="17"/>
      <c r="B94" s="18"/>
      <c r="C94" s="18"/>
      <c r="D94" s="19"/>
      <c r="E94" s="20"/>
      <c r="F94" s="19"/>
      <c r="G94" s="21"/>
      <c r="H94" s="21"/>
      <c r="I94" s="21"/>
    </row>
    <row r="95">
      <c r="A95" s="17"/>
      <c r="B95" s="18"/>
      <c r="C95" s="18"/>
      <c r="D95" s="19"/>
      <c r="E95" s="20"/>
      <c r="F95" s="19"/>
      <c r="G95" s="21"/>
      <c r="H95" s="21"/>
      <c r="I95" s="21"/>
    </row>
    <row r="96">
      <c r="A96" s="17"/>
      <c r="B96" s="18"/>
      <c r="C96" s="18"/>
      <c r="D96" s="19"/>
      <c r="E96" s="20"/>
      <c r="F96" s="19"/>
      <c r="G96" s="21"/>
      <c r="H96" s="21"/>
      <c r="I96" s="21"/>
    </row>
    <row r="97">
      <c r="A97" s="22"/>
      <c r="B97" s="18"/>
      <c r="C97" s="18"/>
      <c r="D97" s="19"/>
      <c r="E97" s="20"/>
      <c r="F97" s="19"/>
      <c r="G97" s="21"/>
      <c r="H97" s="21"/>
      <c r="I97" s="21"/>
    </row>
    <row r="98">
      <c r="A98" s="17"/>
      <c r="B98" s="18"/>
      <c r="C98" s="18"/>
      <c r="D98" s="19"/>
      <c r="E98" s="20"/>
      <c r="F98" s="19"/>
      <c r="G98" s="21"/>
      <c r="H98" s="21"/>
      <c r="I98" s="21"/>
    </row>
    <row r="99">
      <c r="A99" s="17"/>
      <c r="B99" s="18"/>
      <c r="C99" s="18"/>
      <c r="D99" s="19"/>
      <c r="E99" s="20"/>
      <c r="F99" s="19"/>
      <c r="G99" s="21"/>
      <c r="H99" s="21"/>
      <c r="I99" s="21"/>
    </row>
    <row r="100">
      <c r="A100" s="17"/>
      <c r="B100" s="18"/>
      <c r="C100" s="18"/>
      <c r="D100" s="19"/>
      <c r="E100" s="20"/>
      <c r="F100" s="19"/>
      <c r="G100" s="21"/>
      <c r="H100" s="21"/>
      <c r="I100" s="21"/>
    </row>
    <row r="101">
      <c r="A101" s="17"/>
      <c r="B101" s="18"/>
      <c r="C101" s="18"/>
      <c r="D101" s="19"/>
      <c r="E101" s="20"/>
      <c r="F101" s="19"/>
      <c r="G101" s="21"/>
      <c r="H101" s="21"/>
      <c r="I101" s="21"/>
    </row>
    <row r="102">
      <c r="A102" s="17"/>
      <c r="B102" s="18"/>
      <c r="C102" s="18"/>
      <c r="D102" s="19"/>
      <c r="E102" s="20"/>
      <c r="F102" s="19"/>
      <c r="G102" s="21"/>
      <c r="H102" s="21"/>
      <c r="I102" s="21"/>
    </row>
    <row r="103">
      <c r="A103" s="17"/>
      <c r="B103" s="18"/>
      <c r="C103" s="18"/>
      <c r="D103" s="19"/>
      <c r="E103" s="20"/>
      <c r="F103" s="19"/>
      <c r="G103" s="21"/>
      <c r="H103" s="21"/>
      <c r="I103" s="21"/>
    </row>
    <row r="104">
      <c r="A104" s="17"/>
      <c r="B104" s="18"/>
      <c r="C104" s="18"/>
      <c r="D104" s="19"/>
      <c r="E104" s="20"/>
      <c r="F104" s="19"/>
      <c r="G104" s="21"/>
      <c r="H104" s="21"/>
      <c r="I104" s="21"/>
    </row>
    <row r="105">
      <c r="A105" s="17"/>
      <c r="B105" s="18"/>
      <c r="C105" s="18"/>
      <c r="D105" s="19"/>
      <c r="E105" s="20"/>
      <c r="F105" s="19"/>
      <c r="G105" s="21"/>
      <c r="H105" s="21"/>
      <c r="I105" s="21"/>
    </row>
    <row r="106">
      <c r="A106" s="22"/>
      <c r="B106" s="18"/>
      <c r="C106" s="18"/>
      <c r="D106" s="19"/>
      <c r="E106" s="20"/>
      <c r="F106" s="19"/>
      <c r="G106" s="21"/>
      <c r="H106" s="21"/>
      <c r="I106" s="21"/>
    </row>
    <row r="107">
      <c r="A107" s="17"/>
      <c r="B107" s="18"/>
      <c r="C107" s="18"/>
      <c r="D107" s="19"/>
      <c r="E107" s="20"/>
      <c r="F107" s="19"/>
      <c r="G107" s="21"/>
      <c r="H107" s="21"/>
      <c r="I107" s="21"/>
    </row>
    <row r="108">
      <c r="A108" s="22"/>
      <c r="B108" s="18"/>
      <c r="C108" s="18"/>
      <c r="D108" s="19"/>
      <c r="E108" s="20"/>
      <c r="F108" s="19"/>
      <c r="G108" s="21"/>
      <c r="H108" s="21"/>
      <c r="I108" s="21"/>
    </row>
    <row r="109">
      <c r="A109" s="22"/>
      <c r="B109" s="18"/>
      <c r="C109" s="18"/>
      <c r="D109" s="19"/>
      <c r="E109" s="20"/>
      <c r="F109" s="19"/>
      <c r="G109" s="21"/>
      <c r="H109" s="21"/>
      <c r="I109" s="21"/>
    </row>
    <row r="110">
      <c r="A110" s="17"/>
      <c r="B110" s="18"/>
      <c r="C110" s="18"/>
      <c r="D110" s="19"/>
      <c r="E110" s="20"/>
      <c r="F110" s="19"/>
      <c r="G110" s="21"/>
      <c r="H110" s="21"/>
      <c r="I110" s="21"/>
    </row>
    <row r="111">
      <c r="A111" s="17"/>
      <c r="B111" s="18"/>
      <c r="C111" s="18"/>
      <c r="D111" s="19"/>
      <c r="E111" s="20"/>
      <c r="F111" s="19"/>
      <c r="G111" s="21"/>
      <c r="H111" s="21"/>
      <c r="I111" s="21"/>
    </row>
    <row r="112">
      <c r="A112" s="17"/>
      <c r="B112" s="18"/>
      <c r="C112" s="18"/>
      <c r="D112" s="19"/>
      <c r="E112" s="20"/>
      <c r="F112" s="19"/>
      <c r="G112" s="21"/>
      <c r="H112" s="21"/>
      <c r="I112" s="21"/>
    </row>
    <row r="113">
      <c r="A113" s="17"/>
      <c r="B113" s="18"/>
      <c r="C113" s="18"/>
      <c r="D113" s="19"/>
      <c r="E113" s="20"/>
      <c r="F113" s="19"/>
      <c r="G113" s="21"/>
      <c r="H113" s="21"/>
      <c r="I113" s="21"/>
    </row>
    <row r="114">
      <c r="A114" s="17"/>
      <c r="B114" s="18"/>
      <c r="C114" s="18"/>
      <c r="D114" s="19"/>
      <c r="E114" s="20"/>
      <c r="F114" s="19"/>
      <c r="G114" s="21"/>
      <c r="H114" s="21"/>
      <c r="I114" s="21"/>
    </row>
    <row r="115">
      <c r="A115" s="17"/>
      <c r="B115" s="18"/>
      <c r="C115" s="18"/>
      <c r="D115" s="19"/>
      <c r="E115" s="20"/>
      <c r="F115" s="19"/>
      <c r="G115" s="21"/>
      <c r="H115" s="21"/>
      <c r="I115" s="21"/>
    </row>
    <row r="116">
      <c r="A116" s="17"/>
      <c r="B116" s="18"/>
      <c r="C116" s="18"/>
      <c r="D116" s="19"/>
      <c r="E116" s="20"/>
      <c r="F116" s="19"/>
      <c r="G116" s="21"/>
      <c r="H116" s="21"/>
      <c r="I116" s="21"/>
    </row>
    <row r="117">
      <c r="A117" s="17"/>
      <c r="B117" s="18"/>
      <c r="C117" s="18"/>
      <c r="D117" s="19"/>
      <c r="E117" s="20"/>
      <c r="F117" s="19"/>
      <c r="G117" s="21"/>
      <c r="H117" s="21"/>
      <c r="I117" s="21"/>
    </row>
    <row r="118">
      <c r="A118" s="17"/>
      <c r="B118" s="18"/>
      <c r="C118" s="18"/>
      <c r="D118" s="19"/>
      <c r="E118" s="20"/>
      <c r="F118" s="19"/>
      <c r="G118" s="21"/>
      <c r="H118" s="21"/>
      <c r="I118" s="21"/>
    </row>
    <row r="119">
      <c r="A119" s="22"/>
      <c r="B119" s="18"/>
      <c r="C119" s="18"/>
      <c r="D119" s="19"/>
      <c r="E119" s="20"/>
      <c r="F119" s="19"/>
      <c r="G119" s="21"/>
      <c r="H119" s="21"/>
      <c r="I119" s="21"/>
    </row>
    <row r="120">
      <c r="A120" s="17"/>
      <c r="B120" s="18"/>
      <c r="C120" s="18"/>
      <c r="D120" s="19"/>
      <c r="E120" s="20"/>
      <c r="F120" s="19"/>
      <c r="G120" s="21"/>
      <c r="H120" s="21"/>
      <c r="I120" s="21"/>
    </row>
    <row r="121">
      <c r="A121" s="17"/>
      <c r="B121" s="18"/>
      <c r="C121" s="18"/>
      <c r="D121" s="19"/>
      <c r="E121" s="20"/>
      <c r="F121" s="19"/>
      <c r="G121" s="21"/>
      <c r="H121" s="21"/>
      <c r="I121" s="21"/>
    </row>
    <row r="122">
      <c r="A122" s="17"/>
      <c r="B122" s="18"/>
      <c r="C122" s="18"/>
      <c r="D122" s="19"/>
      <c r="E122" s="20"/>
      <c r="F122" s="19"/>
      <c r="G122" s="21"/>
      <c r="H122" s="21"/>
      <c r="I122" s="21"/>
    </row>
    <row r="123">
      <c r="A123" s="17"/>
      <c r="B123" s="18"/>
      <c r="C123" s="18"/>
      <c r="D123" s="19"/>
      <c r="E123" s="20"/>
      <c r="F123" s="19"/>
      <c r="G123" s="21"/>
      <c r="H123" s="21"/>
      <c r="I123" s="21"/>
    </row>
    <row r="124">
      <c r="A124" s="17"/>
      <c r="B124" s="18"/>
      <c r="C124" s="18"/>
      <c r="D124" s="19"/>
      <c r="E124" s="20"/>
      <c r="F124" s="19"/>
      <c r="G124" s="21"/>
      <c r="H124" s="21"/>
      <c r="I124" s="21"/>
    </row>
    <row r="125">
      <c r="A125" s="17"/>
      <c r="B125" s="18"/>
      <c r="C125" s="18"/>
      <c r="D125" s="19"/>
      <c r="E125" s="20"/>
      <c r="F125" s="19"/>
      <c r="G125" s="21"/>
      <c r="H125" s="21"/>
      <c r="I125" s="21"/>
    </row>
    <row r="126">
      <c r="A126" s="17"/>
      <c r="B126" s="18"/>
      <c r="C126" s="18"/>
      <c r="D126" s="19"/>
      <c r="E126" s="20"/>
      <c r="F126" s="19"/>
      <c r="G126" s="21"/>
      <c r="H126" s="21"/>
      <c r="I126" s="21"/>
    </row>
    <row r="127">
      <c r="A127" s="22"/>
      <c r="B127" s="18"/>
      <c r="C127" s="18"/>
      <c r="D127" s="19"/>
      <c r="E127" s="20"/>
      <c r="F127" s="19"/>
      <c r="G127" s="21"/>
      <c r="H127" s="21"/>
      <c r="I127" s="21"/>
    </row>
    <row r="128">
      <c r="A128" s="22"/>
      <c r="B128" s="18"/>
      <c r="C128" s="18"/>
      <c r="D128" s="19"/>
      <c r="E128" s="20"/>
      <c r="F128" s="19"/>
      <c r="G128" s="21"/>
      <c r="H128" s="21"/>
      <c r="I128" s="21"/>
    </row>
    <row r="129">
      <c r="A129" s="17"/>
      <c r="B129" s="18"/>
      <c r="C129" s="18"/>
      <c r="D129" s="19"/>
      <c r="E129" s="20"/>
      <c r="F129" s="19"/>
      <c r="G129" s="21"/>
      <c r="H129" s="21"/>
      <c r="I129" s="21"/>
    </row>
    <row r="130">
      <c r="A130" s="17"/>
      <c r="B130" s="18"/>
      <c r="C130" s="18"/>
      <c r="D130" s="19"/>
      <c r="E130" s="20"/>
      <c r="F130" s="19"/>
      <c r="G130" s="21"/>
      <c r="H130" s="21"/>
      <c r="I130" s="21"/>
    </row>
    <row r="131">
      <c r="A131" s="17"/>
      <c r="B131" s="18"/>
      <c r="C131" s="18"/>
      <c r="D131" s="19"/>
      <c r="E131" s="20"/>
      <c r="F131" s="19"/>
      <c r="G131" s="21"/>
      <c r="H131" s="21"/>
      <c r="I131" s="21"/>
    </row>
    <row r="132">
      <c r="A132" s="22"/>
      <c r="B132" s="18"/>
      <c r="C132" s="18"/>
      <c r="D132" s="19"/>
      <c r="E132" s="20"/>
      <c r="F132" s="19"/>
      <c r="G132" s="21"/>
      <c r="H132" s="21"/>
      <c r="I132" s="21"/>
    </row>
    <row r="133">
      <c r="A133" s="22"/>
      <c r="B133" s="18"/>
      <c r="C133" s="18"/>
      <c r="D133" s="19"/>
      <c r="E133" s="20"/>
      <c r="F133" s="19"/>
      <c r="G133" s="21"/>
      <c r="H133" s="21"/>
      <c r="I133" s="21"/>
    </row>
    <row r="134">
      <c r="A134" s="22"/>
      <c r="B134" s="18"/>
      <c r="C134" s="18"/>
      <c r="D134" s="19"/>
      <c r="E134" s="20"/>
      <c r="F134" s="19"/>
      <c r="G134" s="21"/>
      <c r="H134" s="21"/>
      <c r="I134" s="21"/>
    </row>
    <row r="135">
      <c r="A135" s="17"/>
      <c r="B135" s="18"/>
      <c r="C135" s="18"/>
      <c r="D135" s="19"/>
      <c r="E135" s="20"/>
      <c r="F135" s="19"/>
      <c r="G135" s="21"/>
      <c r="H135" s="21"/>
      <c r="I135" s="21"/>
    </row>
    <row r="136">
      <c r="A136" s="17"/>
      <c r="B136" s="18"/>
      <c r="C136" s="18"/>
      <c r="D136" s="19"/>
      <c r="E136" s="20"/>
      <c r="F136" s="19"/>
      <c r="G136" s="21"/>
      <c r="H136" s="21"/>
      <c r="I136" s="21"/>
    </row>
    <row r="137">
      <c r="A137" s="17"/>
      <c r="B137" s="18"/>
      <c r="C137" s="18"/>
      <c r="D137" s="19"/>
      <c r="E137" s="20"/>
      <c r="F137" s="19"/>
      <c r="G137" s="21"/>
      <c r="H137" s="21"/>
      <c r="I137" s="21"/>
    </row>
    <row r="138">
      <c r="A138" s="17"/>
      <c r="B138" s="18"/>
      <c r="C138" s="18"/>
      <c r="D138" s="19"/>
      <c r="E138" s="20"/>
      <c r="F138" s="19"/>
      <c r="G138" s="21"/>
      <c r="H138" s="21"/>
      <c r="I138" s="21"/>
    </row>
    <row r="139">
      <c r="A139" s="17"/>
      <c r="B139" s="18"/>
      <c r="C139" s="18"/>
      <c r="D139" s="19"/>
      <c r="E139" s="20"/>
      <c r="F139" s="19"/>
      <c r="G139" s="21"/>
      <c r="H139" s="21"/>
      <c r="I139" s="21"/>
    </row>
    <row r="140">
      <c r="A140" s="22"/>
      <c r="B140" s="18"/>
      <c r="C140" s="18"/>
      <c r="D140" s="19"/>
      <c r="E140" s="20"/>
      <c r="F140" s="19"/>
      <c r="G140" s="21"/>
      <c r="H140" s="21"/>
      <c r="I140" s="21"/>
    </row>
    <row r="141">
      <c r="A141" s="17"/>
      <c r="B141" s="18"/>
      <c r="C141" s="18"/>
      <c r="D141" s="19"/>
      <c r="E141" s="20"/>
      <c r="F141" s="19"/>
      <c r="G141" s="21"/>
      <c r="H141" s="21"/>
      <c r="I141" s="21"/>
    </row>
    <row r="142">
      <c r="A142" s="17"/>
      <c r="B142" s="18"/>
      <c r="C142" s="18"/>
      <c r="D142" s="19"/>
      <c r="E142" s="20"/>
      <c r="F142" s="19"/>
      <c r="G142" s="21"/>
      <c r="H142" s="21"/>
      <c r="I142" s="21"/>
    </row>
    <row r="143">
      <c r="A143" s="17"/>
      <c r="B143" s="18"/>
      <c r="C143" s="18"/>
      <c r="D143" s="19"/>
      <c r="E143" s="20"/>
      <c r="F143" s="19"/>
      <c r="G143" s="21"/>
      <c r="H143" s="21"/>
      <c r="I143" s="21"/>
    </row>
    <row r="144">
      <c r="A144" s="17"/>
      <c r="B144" s="18"/>
      <c r="C144" s="18"/>
      <c r="D144" s="19"/>
      <c r="E144" s="20"/>
      <c r="F144" s="19"/>
      <c r="G144" s="21"/>
      <c r="H144" s="21"/>
      <c r="I144" s="21"/>
    </row>
    <row r="145">
      <c r="A145" s="17"/>
      <c r="B145" s="18"/>
      <c r="C145" s="18"/>
      <c r="D145" s="19"/>
      <c r="E145" s="20"/>
      <c r="F145" s="19"/>
      <c r="G145" s="21"/>
      <c r="H145" s="21"/>
      <c r="I145" s="21"/>
    </row>
    <row r="146">
      <c r="A146" s="17"/>
      <c r="B146" s="18"/>
      <c r="C146" s="18"/>
      <c r="D146" s="19"/>
      <c r="E146" s="20"/>
      <c r="F146" s="19"/>
      <c r="G146" s="21"/>
      <c r="H146" s="21"/>
      <c r="I146" s="21"/>
    </row>
    <row r="147">
      <c r="A147" s="17"/>
      <c r="B147" s="18"/>
      <c r="C147" s="18"/>
      <c r="D147" s="19"/>
      <c r="E147" s="20"/>
      <c r="F147" s="19"/>
      <c r="G147" s="21"/>
      <c r="H147" s="21"/>
      <c r="I147" s="21"/>
    </row>
    <row r="148">
      <c r="A148" s="17"/>
      <c r="B148" s="18"/>
      <c r="C148" s="18"/>
      <c r="D148" s="19"/>
      <c r="E148" s="20"/>
      <c r="F148" s="19"/>
      <c r="G148" s="21"/>
      <c r="H148" s="21"/>
      <c r="I148" s="21"/>
    </row>
    <row r="149">
      <c r="A149" s="17"/>
      <c r="B149" s="18"/>
      <c r="C149" s="18"/>
      <c r="D149" s="19"/>
      <c r="E149" s="20"/>
      <c r="F149" s="19"/>
      <c r="G149" s="21"/>
      <c r="H149" s="21"/>
      <c r="I149" s="21"/>
    </row>
    <row r="150">
      <c r="A150" s="17"/>
      <c r="B150" s="18"/>
      <c r="C150" s="18"/>
      <c r="D150" s="19"/>
      <c r="E150" s="20"/>
      <c r="F150" s="19"/>
      <c r="G150" s="21"/>
      <c r="H150" s="21"/>
      <c r="I150" s="21"/>
    </row>
    <row r="151">
      <c r="A151" s="17"/>
      <c r="B151" s="18"/>
      <c r="C151" s="18"/>
      <c r="D151" s="19"/>
      <c r="E151" s="20"/>
      <c r="F151" s="19"/>
      <c r="G151" s="21"/>
      <c r="H151" s="21"/>
      <c r="I151" s="21"/>
    </row>
    <row r="152">
      <c r="A152" s="17"/>
      <c r="B152" s="18"/>
      <c r="C152" s="18"/>
      <c r="D152" s="19"/>
      <c r="E152" s="20"/>
      <c r="F152" s="19"/>
      <c r="G152" s="21"/>
      <c r="H152" s="21"/>
      <c r="I152" s="21"/>
    </row>
    <row r="153">
      <c r="A153" s="17"/>
      <c r="B153" s="18"/>
      <c r="C153" s="18"/>
      <c r="D153" s="19"/>
      <c r="E153" s="20"/>
      <c r="F153" s="19"/>
      <c r="G153" s="21"/>
      <c r="H153" s="21"/>
      <c r="I153" s="21"/>
    </row>
    <row r="154">
      <c r="A154" s="17"/>
      <c r="B154" s="18"/>
      <c r="C154" s="18"/>
      <c r="D154" s="19"/>
      <c r="E154" s="20"/>
      <c r="F154" s="19"/>
      <c r="G154" s="21"/>
      <c r="H154" s="21"/>
      <c r="I154" s="21"/>
    </row>
    <row r="155">
      <c r="A155" s="17"/>
      <c r="B155" s="18"/>
      <c r="C155" s="18"/>
      <c r="D155" s="19"/>
      <c r="E155" s="20"/>
      <c r="F155" s="19"/>
      <c r="G155" s="21"/>
      <c r="H155" s="21"/>
      <c r="I155" s="21"/>
    </row>
    <row r="156">
      <c r="A156" s="17"/>
      <c r="B156" s="18"/>
      <c r="C156" s="18"/>
      <c r="D156" s="19"/>
      <c r="E156" s="20"/>
      <c r="F156" s="19"/>
      <c r="G156" s="21"/>
      <c r="H156" s="21"/>
      <c r="I156" s="21"/>
    </row>
    <row r="157">
      <c r="A157" s="17"/>
      <c r="B157" s="18"/>
      <c r="C157" s="18"/>
      <c r="D157" s="19"/>
      <c r="E157" s="20"/>
      <c r="F157" s="19"/>
      <c r="G157" s="21"/>
      <c r="H157" s="21"/>
      <c r="I157" s="21"/>
    </row>
    <row r="158">
      <c r="A158" s="17"/>
      <c r="B158" s="18"/>
      <c r="C158" s="18"/>
      <c r="D158" s="19"/>
      <c r="E158" s="20"/>
      <c r="F158" s="19"/>
      <c r="G158" s="21"/>
      <c r="H158" s="21"/>
      <c r="I158" s="21"/>
    </row>
    <row r="159">
      <c r="A159" s="22"/>
      <c r="B159" s="18"/>
      <c r="C159" s="18"/>
      <c r="D159" s="19"/>
      <c r="E159" s="20"/>
      <c r="F159" s="19"/>
      <c r="G159" s="21"/>
      <c r="H159" s="21"/>
      <c r="I159" s="21"/>
    </row>
    <row r="160">
      <c r="A160" s="22"/>
      <c r="B160" s="18"/>
      <c r="C160" s="18"/>
      <c r="D160" s="19"/>
      <c r="E160" s="20"/>
      <c r="F160" s="19"/>
      <c r="G160" s="21"/>
      <c r="H160" s="21"/>
      <c r="I160" s="21"/>
    </row>
    <row r="161">
      <c r="A161" s="17"/>
      <c r="B161" s="18"/>
      <c r="C161" s="18"/>
      <c r="D161" s="19"/>
      <c r="E161" s="20"/>
      <c r="F161" s="19"/>
      <c r="G161" s="21"/>
      <c r="H161" s="21"/>
      <c r="I161" s="21"/>
    </row>
    <row r="162">
      <c r="A162" s="17"/>
      <c r="B162" s="18"/>
      <c r="C162" s="18"/>
      <c r="D162" s="19"/>
      <c r="E162" s="20"/>
      <c r="F162" s="19"/>
      <c r="G162" s="21"/>
      <c r="H162" s="21"/>
      <c r="I162" s="21"/>
    </row>
    <row r="163">
      <c r="A163" s="17"/>
      <c r="B163" s="18"/>
      <c r="C163" s="18"/>
      <c r="D163" s="19"/>
      <c r="E163" s="20"/>
      <c r="F163" s="19"/>
      <c r="G163" s="21"/>
      <c r="H163" s="21"/>
      <c r="I163" s="21"/>
    </row>
    <row r="164">
      <c r="A164" s="17"/>
      <c r="B164" s="18"/>
      <c r="C164" s="18"/>
      <c r="D164" s="19"/>
      <c r="E164" s="20"/>
      <c r="F164" s="19"/>
      <c r="G164" s="21"/>
      <c r="H164" s="21"/>
      <c r="I164" s="21"/>
    </row>
  </sheetData>
  <mergeCells count="2">
    <mergeCell ref="A1:C1"/>
    <mergeCell ref="D1:I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5.75"/>
    <col customWidth="1" min="2" max="2" width="8.63"/>
    <col customWidth="1" min="3" max="3" width="8.0"/>
    <col customWidth="1" min="4" max="4" width="15.88"/>
    <col customWidth="1" min="5" max="5" width="25.5"/>
    <col customWidth="1" min="6" max="6" width="12.25"/>
    <col customWidth="1" min="7" max="7" width="32.38"/>
    <col customWidth="1" min="8" max="8" width="17.75"/>
  </cols>
  <sheetData>
    <row r="1" ht="102.75" customHeight="1">
      <c r="A1" s="1"/>
      <c r="D1" s="13" t="s">
        <v>27</v>
      </c>
    </row>
    <row r="2">
      <c r="A2" s="14" t="s">
        <v>0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4" t="s">
        <v>7</v>
      </c>
      <c r="H2" s="14" t="s">
        <v>8</v>
      </c>
      <c r="I2" s="14" t="s">
        <v>9</v>
      </c>
    </row>
    <row r="3">
      <c r="A3" s="17">
        <f>IFERROR(__xludf.DUMMYFUNCTION("FILTER(Primaria!A:I, Primaria!I:I=""Lugo"")"),46265.0)</f>
        <v>46265</v>
      </c>
      <c r="B3" s="18" t="str">
        <f>IFERROR(__xludf.DUMMYFUNCTION("""COMPUTED_VALUE"""),"597")</f>
        <v>597</v>
      </c>
      <c r="C3" s="18" t="str">
        <f>IFERROR(__xludf.DUMMYFUNCTION("""COMPUTED_VALUE"""),"Mestres")</f>
        <v>Mestres</v>
      </c>
      <c r="D3" s="19">
        <f>IFERROR(__xludf.DUMMYFUNCTION("""COMPUTED_VALUE"""),597031.0)</f>
        <v>597031</v>
      </c>
      <c r="E3" s="20" t="str">
        <f>IFERROR(__xludf.DUMMYFUNCTION("""COMPUTED_VALUE"""),"Educación Infantil")</f>
        <v>Educación Infantil</v>
      </c>
      <c r="F3" s="19" t="str">
        <f>IFERROR(__xludf.DUMMYFUNCTION("""COMPUTED_VALUE"""),"27009463")</f>
        <v>27009463</v>
      </c>
      <c r="G3" s="21" t="str">
        <f>IFERROR(__xludf.DUMMYFUNCTION("""COMPUTED_VALUE"""),"CEIP de Bretoña")</f>
        <v>CEIP de Bretoña</v>
      </c>
      <c r="H3" s="21" t="str">
        <f>IFERROR(__xludf.DUMMYFUNCTION("""COMPUTED_VALUE"""),"A Pastoriza")</f>
        <v>A Pastoriza</v>
      </c>
      <c r="I3" s="21" t="str">
        <f>IFERROR(__xludf.DUMMYFUNCTION("""COMPUTED_VALUE"""),"Lugo")</f>
        <v>Lugo</v>
      </c>
    </row>
    <row r="4">
      <c r="A4" s="17">
        <f>IFERROR(__xludf.DUMMYFUNCTION("""COMPUTED_VALUE"""),46265.0)</f>
        <v>46265</v>
      </c>
      <c r="B4" s="18" t="str">
        <f>IFERROR(__xludf.DUMMYFUNCTION("""COMPUTED_VALUE"""),"597")</f>
        <v>597</v>
      </c>
      <c r="C4" s="18" t="str">
        <f>IFERROR(__xludf.DUMMYFUNCTION("""COMPUTED_VALUE"""),"Mestres")</f>
        <v>Mestres</v>
      </c>
      <c r="D4" s="19">
        <f>IFERROR(__xludf.DUMMYFUNCTION("""COMPUTED_VALUE"""),597025.0)</f>
        <v>597025</v>
      </c>
      <c r="E4" s="20" t="str">
        <f>IFERROR(__xludf.DUMMYFUNCTION("""COMPUTED_VALUE"""),"Lingua estranxeira: Inglés: 1º ciclo da ESO")</f>
        <v>Lingua estranxeira: Inglés: 1º ciclo da ESO</v>
      </c>
      <c r="F4" s="19" t="str">
        <f>IFERROR(__xludf.DUMMYFUNCTION("""COMPUTED_VALUE"""),"27016315")</f>
        <v>27016315</v>
      </c>
      <c r="G4" s="21" t="str">
        <f>IFERROR(__xludf.DUMMYFUNCTION("""COMPUTED_VALUE"""),"IES de Becerreá")</f>
        <v>IES de Becerreá</v>
      </c>
      <c r="H4" s="21" t="str">
        <f>IFERROR(__xludf.DUMMYFUNCTION("""COMPUTED_VALUE"""),"Becerreá")</f>
        <v>Becerreá</v>
      </c>
      <c r="I4" s="21" t="str">
        <f>IFERROR(__xludf.DUMMYFUNCTION("""COMPUTED_VALUE"""),"Lugo")</f>
        <v>Lugo</v>
      </c>
    </row>
    <row r="5">
      <c r="A5" s="17">
        <f>IFERROR(__xludf.DUMMYFUNCTION("""COMPUTED_VALUE"""),46265.0)</f>
        <v>46265</v>
      </c>
      <c r="B5" s="18" t="str">
        <f>IFERROR(__xludf.DUMMYFUNCTION("""COMPUTED_VALUE"""),"597")</f>
        <v>597</v>
      </c>
      <c r="C5" s="18" t="str">
        <f>IFERROR(__xludf.DUMMYFUNCTION("""COMPUTED_VALUE"""),"Mestres")</f>
        <v>Mestres</v>
      </c>
      <c r="D5" s="19">
        <f>IFERROR(__xludf.DUMMYFUNCTION("""COMPUTED_VALUE"""),597031.0)</f>
        <v>597031</v>
      </c>
      <c r="E5" s="20" t="str">
        <f>IFERROR(__xludf.DUMMYFUNCTION("""COMPUTED_VALUE"""),"Educación Infantil")</f>
        <v>Educación Infantil</v>
      </c>
      <c r="F5" s="19" t="str">
        <f>IFERROR(__xludf.DUMMYFUNCTION("""COMPUTED_VALUE"""),"27002584")</f>
        <v>27002584</v>
      </c>
      <c r="G5" s="21" t="str">
        <f>IFERROR(__xludf.DUMMYFUNCTION("""COMPUTED_VALUE"""),"CEIP Plurilingüe Os Castros ")</f>
        <v>CEIP Plurilingüe Os Castros </v>
      </c>
      <c r="H5" s="21" t="str">
        <f>IFERROR(__xludf.DUMMYFUNCTION("""COMPUTED_VALUE"""),"Burela")</f>
        <v>Burela</v>
      </c>
      <c r="I5" s="21" t="str">
        <f>IFERROR(__xludf.DUMMYFUNCTION("""COMPUTED_VALUE"""),"Lugo")</f>
        <v>Lugo</v>
      </c>
    </row>
    <row r="6">
      <c r="A6" s="17"/>
      <c r="B6" s="18" t="str">
        <f>IFERROR(__xludf.DUMMYFUNCTION("""COMPUTED_VALUE"""),"597")</f>
        <v>597</v>
      </c>
      <c r="C6" s="18" t="str">
        <f>IFERROR(__xludf.DUMMYFUNCTION("""COMPUTED_VALUE"""),"Mestres")</f>
        <v>Mestres</v>
      </c>
      <c r="D6" s="19">
        <f>IFERROR(__xludf.DUMMYFUNCTION("""COMPUTED_VALUE"""),597038.0)</f>
        <v>597038</v>
      </c>
      <c r="E6" s="20" t="str">
        <f>IFERROR(__xludf.DUMMYFUNCTION("""COMPUTED_VALUE"""),"Primaria")</f>
        <v>Primaria</v>
      </c>
      <c r="F6" s="19" t="str">
        <f>IFERROR(__xludf.DUMMYFUNCTION("""COMPUTED_VALUE"""),"27002249")</f>
        <v>27002249</v>
      </c>
      <c r="G6" s="21" t="str">
        <f>IFERROR(__xludf.DUMMYFUNCTION("""COMPUTED_VALUE"""),"CPI Plurilingüe de Castroverde")</f>
        <v>CPI Plurilingüe de Castroverde</v>
      </c>
      <c r="H6" s="21" t="str">
        <f>IFERROR(__xludf.DUMMYFUNCTION("""COMPUTED_VALUE"""),"Castroverde")</f>
        <v>Castroverde</v>
      </c>
      <c r="I6" s="21" t="str">
        <f>IFERROR(__xludf.DUMMYFUNCTION("""COMPUTED_VALUE"""),"Lugo")</f>
        <v>Lugo</v>
      </c>
    </row>
    <row r="7">
      <c r="A7" s="22">
        <f>IFERROR(__xludf.DUMMYFUNCTION("""COMPUTED_VALUE"""),46265.0)</f>
        <v>46265</v>
      </c>
      <c r="B7" s="18" t="str">
        <f>IFERROR(__xludf.DUMMYFUNCTION("""COMPUTED_VALUE"""),"597")</f>
        <v>597</v>
      </c>
      <c r="C7" s="18" t="str">
        <f>IFERROR(__xludf.DUMMYFUNCTION("""COMPUTED_VALUE"""),"Mestres")</f>
        <v>Mestres</v>
      </c>
      <c r="D7" s="19">
        <f>IFERROR(__xludf.DUMMYFUNCTION("""COMPUTED_VALUE"""),597060.0)</f>
        <v>597060</v>
      </c>
      <c r="E7" s="20" t="str">
        <f>IFERROR(__xludf.DUMMYFUNCTION("""COMPUTED_VALUE"""),"Educación Especial: Pedagoxía Terapéutica")</f>
        <v>Educación Especial: Pedagoxía Terapéutica</v>
      </c>
      <c r="F7" s="19" t="str">
        <f>IFERROR(__xludf.DUMMYFUNCTION("""COMPUTED_VALUE"""),"27002249")</f>
        <v>27002249</v>
      </c>
      <c r="G7" s="21" t="str">
        <f>IFERROR(__xludf.DUMMYFUNCTION("""COMPUTED_VALUE"""),"CPI Plurilingüe de Castroverde")</f>
        <v>CPI Plurilingüe de Castroverde</v>
      </c>
      <c r="H7" s="21" t="str">
        <f>IFERROR(__xludf.DUMMYFUNCTION("""COMPUTED_VALUE"""),"Castroverde")</f>
        <v>Castroverde</v>
      </c>
      <c r="I7" s="21" t="str">
        <f>IFERROR(__xludf.DUMMYFUNCTION("""COMPUTED_VALUE"""),"Lugo")</f>
        <v>Lugo</v>
      </c>
    </row>
    <row r="8">
      <c r="A8" s="22">
        <f>IFERROR(__xludf.DUMMYFUNCTION("""COMPUTED_VALUE"""),46265.0)</f>
        <v>46265</v>
      </c>
      <c r="B8" s="18" t="str">
        <f>IFERROR(__xludf.DUMMYFUNCTION("""COMPUTED_VALUE"""),"597")</f>
        <v>597</v>
      </c>
      <c r="C8" s="18" t="str">
        <f>IFERROR(__xludf.DUMMYFUNCTION("""COMPUTED_VALUE"""),"Mestres")</f>
        <v>Mestres</v>
      </c>
      <c r="D8" s="19">
        <f>IFERROR(__xludf.DUMMYFUNCTION("""COMPUTED_VALUE"""),597033.0)</f>
        <v>597033</v>
      </c>
      <c r="E8" s="20" t="str">
        <f>IFERROR(__xludf.DUMMYFUNCTION("""COMPUTED_VALUE"""),"Lingua estranxeira: Francés")</f>
        <v>Lingua estranxeira: Francés</v>
      </c>
      <c r="F8" s="19" t="str">
        <f>IFERROR(__xludf.DUMMYFUNCTION("""COMPUTED_VALUE"""),"27003126")</f>
        <v>27003126</v>
      </c>
      <c r="G8" s="21" t="str">
        <f>IFERROR(__xludf.DUMMYFUNCTION("""COMPUTED_VALUE"""),"CEIP Plurilingüe Xoán de Requeixo")</f>
        <v>CEIP Plurilingüe Xoán de Requeixo</v>
      </c>
      <c r="H8" s="21" t="str">
        <f>IFERROR(__xludf.DUMMYFUNCTION("""COMPUTED_VALUE"""),"Chantada")</f>
        <v>Chantada</v>
      </c>
      <c r="I8" s="21" t="str">
        <f>IFERROR(__xludf.DUMMYFUNCTION("""COMPUTED_VALUE"""),"Lugo")</f>
        <v>Lugo</v>
      </c>
    </row>
    <row r="9">
      <c r="A9" s="17">
        <f>IFERROR(__xludf.DUMMYFUNCTION("""COMPUTED_VALUE"""),46265.0)</f>
        <v>46265</v>
      </c>
      <c r="B9" s="18" t="str">
        <f>IFERROR(__xludf.DUMMYFUNCTION("""COMPUTED_VALUE"""),"597")</f>
        <v>597</v>
      </c>
      <c r="C9" s="18" t="str">
        <f>IFERROR(__xludf.DUMMYFUNCTION("""COMPUTED_VALUE"""),"Mestres")</f>
        <v>Mestres</v>
      </c>
      <c r="D9" s="19">
        <f>IFERROR(__xludf.DUMMYFUNCTION("""COMPUTED_VALUE"""),597038.0)</f>
        <v>597038</v>
      </c>
      <c r="E9" s="20" t="str">
        <f>IFERROR(__xludf.DUMMYFUNCTION("""COMPUTED_VALUE"""),"Primaria")</f>
        <v>Primaria</v>
      </c>
      <c r="F9" s="19" t="str">
        <f>IFERROR(__xludf.DUMMYFUNCTION("""COMPUTED_VALUE"""),"27003126")</f>
        <v>27003126</v>
      </c>
      <c r="G9" s="21" t="str">
        <f>IFERROR(__xludf.DUMMYFUNCTION("""COMPUTED_VALUE"""),"CEIP Plurilingüe Xoán de Requeixo")</f>
        <v>CEIP Plurilingüe Xoán de Requeixo</v>
      </c>
      <c r="H9" s="21" t="str">
        <f>IFERROR(__xludf.DUMMYFUNCTION("""COMPUTED_VALUE"""),"Chantada")</f>
        <v>Chantada</v>
      </c>
      <c r="I9" s="21" t="str">
        <f>IFERROR(__xludf.DUMMYFUNCTION("""COMPUTED_VALUE"""),"Lugo")</f>
        <v>Lugo</v>
      </c>
    </row>
    <row r="10">
      <c r="A10" s="17">
        <f>IFERROR(__xludf.DUMMYFUNCTION("""COMPUTED_VALUE"""),46265.0)</f>
        <v>46265</v>
      </c>
      <c r="B10" s="18" t="str">
        <f>IFERROR(__xludf.DUMMYFUNCTION("""COMPUTED_VALUE"""),"597")</f>
        <v>597</v>
      </c>
      <c r="C10" s="18" t="str">
        <f>IFERROR(__xludf.DUMMYFUNCTION("""COMPUTED_VALUE"""),"Mestres")</f>
        <v>Mestres</v>
      </c>
      <c r="D10" s="19">
        <f>IFERROR(__xludf.DUMMYFUNCTION("""COMPUTED_VALUE"""),597036.0)</f>
        <v>597036</v>
      </c>
      <c r="E10" s="20" t="str">
        <f>IFERROR(__xludf.DUMMYFUNCTION("""COMPUTED_VALUE"""),"Pedagoxía Terapéutica")</f>
        <v>Pedagoxía Terapéutica</v>
      </c>
      <c r="F10" s="19" t="str">
        <f>IFERROR(__xludf.DUMMYFUNCTION("""COMPUTED_VALUE"""),"27013697")</f>
        <v>27013697</v>
      </c>
      <c r="G10" s="21" t="str">
        <f>IFERROR(__xludf.DUMMYFUNCTION("""COMPUTED_VALUE"""),"CEIP Plurilingüe Eloísa Rivadulla")</f>
        <v>CEIP Plurilingüe Eloísa Rivadulla</v>
      </c>
      <c r="H10" s="21" t="str">
        <f>IFERROR(__xludf.DUMMYFUNCTION("""COMPUTED_VALUE"""),"Chantada")</f>
        <v>Chantada</v>
      </c>
      <c r="I10" s="21" t="str">
        <f>IFERROR(__xludf.DUMMYFUNCTION("""COMPUTED_VALUE"""),"Lugo")</f>
        <v>Lugo</v>
      </c>
    </row>
    <row r="11">
      <c r="A11" s="17">
        <f>IFERROR(__xludf.DUMMYFUNCTION("""COMPUTED_VALUE"""),46387.0)</f>
        <v>46387</v>
      </c>
      <c r="B11" s="18" t="str">
        <f>IFERROR(__xludf.DUMMYFUNCTION("""COMPUTED_VALUE"""),"597")</f>
        <v>597</v>
      </c>
      <c r="C11" s="18" t="str">
        <f>IFERROR(__xludf.DUMMYFUNCTION("""COMPUTED_VALUE"""),"Mestres")</f>
        <v>Mestres</v>
      </c>
      <c r="D11" s="19">
        <f>IFERROR(__xludf.DUMMYFUNCTION("""COMPUTED_VALUE"""),597034.0)</f>
        <v>597034</v>
      </c>
      <c r="E11" s="20" t="str">
        <f>IFERROR(__xludf.DUMMYFUNCTION("""COMPUTED_VALUE"""),"Educación Física")</f>
        <v>Educación Física</v>
      </c>
      <c r="F11" s="19" t="str">
        <f>IFERROR(__xludf.DUMMYFUNCTION("""COMPUTED_VALUE"""),"27014847")</f>
        <v>27014847</v>
      </c>
      <c r="G11" s="21" t="str">
        <f>IFERROR(__xludf.DUMMYFUNCTION("""COMPUTED_VALUE"""),"CEIP Plurilingüe do Corgo")</f>
        <v>CEIP Plurilingüe do Corgo</v>
      </c>
      <c r="H11" s="21" t="str">
        <f>IFERROR(__xludf.DUMMYFUNCTION("""COMPUTED_VALUE"""),"Corgo")</f>
        <v>Corgo</v>
      </c>
      <c r="I11" s="21" t="str">
        <f>IFERROR(__xludf.DUMMYFUNCTION("""COMPUTED_VALUE"""),"Lugo")</f>
        <v>Lugo</v>
      </c>
    </row>
    <row r="12">
      <c r="A12" s="17">
        <f>IFERROR(__xludf.DUMMYFUNCTION("""COMPUTED_VALUE"""),46112.0)</f>
        <v>46112</v>
      </c>
      <c r="B12" s="18" t="str">
        <f>IFERROR(__xludf.DUMMYFUNCTION("""COMPUTED_VALUE"""),"597")</f>
        <v>597</v>
      </c>
      <c r="C12" s="18" t="str">
        <f>IFERROR(__xludf.DUMMYFUNCTION("""COMPUTED_VALUE"""),"Mestres")</f>
        <v>Mestres</v>
      </c>
      <c r="D12" s="19">
        <f>IFERROR(__xludf.DUMMYFUNCTION("""COMPUTED_VALUE"""),597033.0)</f>
        <v>597033</v>
      </c>
      <c r="E12" s="20" t="str">
        <f>IFERROR(__xludf.DUMMYFUNCTION("""COMPUTED_VALUE"""),"Lingua extranxeira: Francés")</f>
        <v>Lingua extranxeira: Francés</v>
      </c>
      <c r="F12" s="19" t="str">
        <f>IFERROR(__xludf.DUMMYFUNCTION("""COMPUTED_VALUE"""),"27004428")</f>
        <v>27004428</v>
      </c>
      <c r="G12" s="21" t="str">
        <f>IFERROR(__xludf.DUMMYFUNCTION("""COMPUTED_VALUE"""),"CEIP Plurilingüe de Foz nº 1")</f>
        <v>CEIP Plurilingüe de Foz nº 1</v>
      </c>
      <c r="H12" s="21" t="str">
        <f>IFERROR(__xludf.DUMMYFUNCTION("""COMPUTED_VALUE"""),"Foz")</f>
        <v>Foz</v>
      </c>
      <c r="I12" s="21" t="str">
        <f>IFERROR(__xludf.DUMMYFUNCTION("""COMPUTED_VALUE"""),"Lugo")</f>
        <v>Lugo</v>
      </c>
    </row>
    <row r="13">
      <c r="A13" s="17">
        <f>IFERROR(__xludf.DUMMYFUNCTION("""COMPUTED_VALUE"""),46387.0)</f>
        <v>46387</v>
      </c>
      <c r="B13" s="18" t="str">
        <f>IFERROR(__xludf.DUMMYFUNCTION("""COMPUTED_VALUE"""),"597")</f>
        <v>597</v>
      </c>
      <c r="C13" s="18" t="str">
        <f>IFERROR(__xludf.DUMMYFUNCTION("""COMPUTED_VALUE"""),"Mestres")</f>
        <v>Mestres</v>
      </c>
      <c r="D13" s="19">
        <f>IFERROR(__xludf.DUMMYFUNCTION("""COMPUTED_VALUE"""),597038.0)</f>
        <v>597038</v>
      </c>
      <c r="E13" s="20" t="str">
        <f>IFERROR(__xludf.DUMMYFUNCTION("""COMPUTED_VALUE"""),"Primaria")</f>
        <v>Primaria</v>
      </c>
      <c r="F13" s="19" t="str">
        <f>IFERROR(__xludf.DUMMYFUNCTION("""COMPUTED_VALUE"""),"27016391")</f>
        <v>27016391</v>
      </c>
      <c r="G13" s="21" t="str">
        <f>IFERROR(__xludf.DUMMYFUNCTION("""COMPUTED_VALUE"""),"CEIP O Cantel")</f>
        <v>CEIP O Cantel</v>
      </c>
      <c r="H13" s="21" t="str">
        <f>IFERROR(__xludf.DUMMYFUNCTION("""COMPUTED_VALUE"""),"Foz")</f>
        <v>Foz</v>
      </c>
      <c r="I13" s="21" t="str">
        <f>IFERROR(__xludf.DUMMYFUNCTION("""COMPUTED_VALUE"""),"Lugo")</f>
        <v>Lugo</v>
      </c>
    </row>
    <row r="14">
      <c r="A14" s="22">
        <f>IFERROR(__xludf.DUMMYFUNCTION("""COMPUTED_VALUE"""),46265.0)</f>
        <v>46265</v>
      </c>
      <c r="B14" s="18" t="str">
        <f>IFERROR(__xludf.DUMMYFUNCTION("""COMPUTED_VALUE"""),"597")</f>
        <v>597</v>
      </c>
      <c r="C14" s="18" t="str">
        <f>IFERROR(__xludf.DUMMYFUNCTION("""COMPUTED_VALUE"""),"Mestres")</f>
        <v>Mestres</v>
      </c>
      <c r="D14" s="19">
        <f>IFERROR(__xludf.DUMMYFUNCTION("""COMPUTED_VALUE"""),597034.0)</f>
        <v>597034</v>
      </c>
      <c r="E14" s="20" t="str">
        <f>IFERROR(__xludf.DUMMYFUNCTION("""COMPUTED_VALUE"""),"Educación Física")</f>
        <v>Educación Física</v>
      </c>
      <c r="F14" s="19" t="str">
        <f>IFERROR(__xludf.DUMMYFUNCTION("""COMPUTED_VALUE"""),"27014008")</f>
        <v>27014008</v>
      </c>
      <c r="G14" s="21" t="str">
        <f>IFERROR(__xludf.DUMMYFUNCTION("""COMPUTED_VALUE"""),"CPI Plurilingüe Tino Grandío")</f>
        <v>CPI Plurilingüe Tino Grandío</v>
      </c>
      <c r="H14" s="21" t="str">
        <f>IFERROR(__xludf.DUMMYFUNCTION("""COMPUTED_VALUE"""),"Guntín")</f>
        <v>Guntín</v>
      </c>
      <c r="I14" s="21" t="str">
        <f>IFERROR(__xludf.DUMMYFUNCTION("""COMPUTED_VALUE"""),"Lugo")</f>
        <v>Lugo</v>
      </c>
    </row>
    <row r="15">
      <c r="A15" s="17">
        <f>IFERROR(__xludf.DUMMYFUNCTION("""COMPUTED_VALUE"""),46387.0)</f>
        <v>46387</v>
      </c>
      <c r="B15" s="18" t="str">
        <f>IFERROR(__xludf.DUMMYFUNCTION("""COMPUTED_VALUE"""),"597")</f>
        <v>597</v>
      </c>
      <c r="C15" s="18" t="str">
        <f>IFERROR(__xludf.DUMMYFUNCTION("""COMPUTED_VALUE"""),"Mestres")</f>
        <v>Mestres</v>
      </c>
      <c r="D15" s="19">
        <f>IFERROR(__xludf.DUMMYFUNCTION("""COMPUTED_VALUE"""),597034.0)</f>
        <v>597034</v>
      </c>
      <c r="E15" s="20" t="str">
        <f>IFERROR(__xludf.DUMMYFUNCTION("""COMPUTED_VALUE"""),"Educacion fisica")</f>
        <v>Educacion fisica</v>
      </c>
      <c r="F15" s="19" t="str">
        <f>IFERROR(__xludf.DUMMYFUNCTION("""COMPUTED_VALUE"""),"27001440")</f>
        <v>27001440</v>
      </c>
      <c r="G15" s="21" t="str">
        <f>IFERROR(__xludf.DUMMYFUNCTION("""COMPUTED_VALUE"""),"CEIP Xosé Luís Taboada")</f>
        <v>CEIP Xosé Luís Taboada</v>
      </c>
      <c r="H15" s="21" t="str">
        <f>IFERROR(__xludf.DUMMYFUNCTION("""COMPUTED_VALUE"""),"Lugo")</f>
        <v>Lugo</v>
      </c>
      <c r="I15" s="21" t="str">
        <f>IFERROR(__xludf.DUMMYFUNCTION("""COMPUTED_VALUE"""),"Lugo")</f>
        <v>Lugo</v>
      </c>
    </row>
    <row r="16">
      <c r="A16" s="22">
        <f>IFERROR(__xludf.DUMMYFUNCTION("""COMPUTED_VALUE"""),46265.0)</f>
        <v>46265</v>
      </c>
      <c r="B16" s="18" t="str">
        <f>IFERROR(__xludf.DUMMYFUNCTION("""COMPUTED_VALUE"""),"597")</f>
        <v>597</v>
      </c>
      <c r="C16" s="18" t="str">
        <f>IFERROR(__xludf.DUMMYFUNCTION("""COMPUTED_VALUE"""),"Mestres")</f>
        <v>Mestres</v>
      </c>
      <c r="D16" s="19">
        <f>IFERROR(__xludf.DUMMYFUNCTION("""COMPUTED_VALUE"""),597034.0)</f>
        <v>597034</v>
      </c>
      <c r="E16" s="20" t="str">
        <f>IFERROR(__xludf.DUMMYFUNCTION("""COMPUTED_VALUE"""),"Educación Física")</f>
        <v>Educación Física</v>
      </c>
      <c r="F16" s="19" t="str">
        <f>IFERROR(__xludf.DUMMYFUNCTION("""COMPUTED_VALUE"""),"27006048")</f>
        <v>27006048</v>
      </c>
      <c r="G16" s="21" t="str">
        <f>IFERROR(__xludf.DUMMYFUNCTION("""COMPUTED_VALUE"""),"CEIP Plurilingüe de Nadela")</f>
        <v>CEIP Plurilingüe de Nadela</v>
      </c>
      <c r="H16" s="21" t="str">
        <f>IFERROR(__xludf.DUMMYFUNCTION("""COMPUTED_VALUE"""),"Lugo")</f>
        <v>Lugo</v>
      </c>
      <c r="I16" s="21" t="str">
        <f>IFERROR(__xludf.DUMMYFUNCTION("""COMPUTED_VALUE"""),"Lugo")</f>
        <v>Lugo</v>
      </c>
    </row>
    <row r="17">
      <c r="A17" s="17">
        <f>IFERROR(__xludf.DUMMYFUNCTION("""COMPUTED_VALUE"""),46265.0)</f>
        <v>46265</v>
      </c>
      <c r="B17" s="18" t="str">
        <f>IFERROR(__xludf.DUMMYFUNCTION("""COMPUTED_VALUE"""),"597")</f>
        <v>597</v>
      </c>
      <c r="C17" s="18" t="str">
        <f>IFERROR(__xludf.DUMMYFUNCTION("""COMPUTED_VALUE"""),"Mestres")</f>
        <v>Mestres</v>
      </c>
      <c r="D17" s="19">
        <f>IFERROR(__xludf.DUMMYFUNCTION("""COMPUTED_VALUE"""),597031.0)</f>
        <v>597031</v>
      </c>
      <c r="E17" s="20" t="str">
        <f>IFERROR(__xludf.DUMMYFUNCTION("""COMPUTED_VALUE"""),"Educación Infantil")</f>
        <v>Educación Infantil</v>
      </c>
      <c r="F17" s="19" t="str">
        <f>IFERROR(__xludf.DUMMYFUNCTION("""COMPUTED_VALUE"""),"27006164")</f>
        <v>27006164</v>
      </c>
      <c r="G17" s="21" t="str">
        <f>IFERROR(__xludf.DUMMYFUNCTION("""COMPUTED_VALUE"""),"CEIP Albeiros")</f>
        <v>CEIP Albeiros</v>
      </c>
      <c r="H17" s="21" t="str">
        <f>IFERROR(__xludf.DUMMYFUNCTION("""COMPUTED_VALUE"""),"Lugo")</f>
        <v>Lugo</v>
      </c>
      <c r="I17" s="21" t="str">
        <f>IFERROR(__xludf.DUMMYFUNCTION("""COMPUTED_VALUE"""),"Lugo")</f>
        <v>Lugo</v>
      </c>
    </row>
    <row r="18">
      <c r="A18" s="17">
        <f>IFERROR(__xludf.DUMMYFUNCTION("""COMPUTED_VALUE"""),46265.0)</f>
        <v>46265</v>
      </c>
      <c r="B18" s="18" t="str">
        <f>IFERROR(__xludf.DUMMYFUNCTION("""COMPUTED_VALUE"""),"597")</f>
        <v>597</v>
      </c>
      <c r="C18" s="18" t="str">
        <f>IFERROR(__xludf.DUMMYFUNCTION("""COMPUTED_VALUE"""),"Mestres")</f>
        <v>Mestres</v>
      </c>
      <c r="D18" s="19">
        <f>IFERROR(__xludf.DUMMYFUNCTION("""COMPUTED_VALUE"""),597038.0)</f>
        <v>597038</v>
      </c>
      <c r="E18" s="20" t="str">
        <f>IFERROR(__xludf.DUMMYFUNCTION("""COMPUTED_VALUE"""),"Primaria")</f>
        <v>Primaria</v>
      </c>
      <c r="F18" s="19" t="str">
        <f>IFERROR(__xludf.DUMMYFUNCTION("""COMPUTED_VALUE"""),"27006164")</f>
        <v>27006164</v>
      </c>
      <c r="G18" s="21" t="str">
        <f>IFERROR(__xludf.DUMMYFUNCTION("""COMPUTED_VALUE"""),"CEIP Albeiros")</f>
        <v>CEIP Albeiros</v>
      </c>
      <c r="H18" s="21" t="str">
        <f>IFERROR(__xludf.DUMMYFUNCTION("""COMPUTED_VALUE"""),"Lugo")</f>
        <v>Lugo</v>
      </c>
      <c r="I18" s="21" t="str">
        <f>IFERROR(__xludf.DUMMYFUNCTION("""COMPUTED_VALUE"""),"Lugo")</f>
        <v>Lugo</v>
      </c>
    </row>
    <row r="19">
      <c r="A19" s="17">
        <f>IFERROR(__xludf.DUMMYFUNCTION("""COMPUTED_VALUE"""),46053.0)</f>
        <v>46053</v>
      </c>
      <c r="B19" s="18" t="str">
        <f>IFERROR(__xludf.DUMMYFUNCTION("""COMPUTED_VALUE"""),"597")</f>
        <v>597</v>
      </c>
      <c r="C19" s="18" t="str">
        <f>IFERROR(__xludf.DUMMYFUNCTION("""COMPUTED_VALUE"""),"Mestres")</f>
        <v>Mestres</v>
      </c>
      <c r="D19" s="19">
        <f>IFERROR(__xludf.DUMMYFUNCTION("""COMPUTED_VALUE"""),597032.0)</f>
        <v>597032</v>
      </c>
      <c r="E19" s="20" t="str">
        <f>IFERROR(__xludf.DUMMYFUNCTION("""COMPUTED_VALUE"""),"Lingua extranxeira: Inglés")</f>
        <v>Lingua extranxeira: Inglés</v>
      </c>
      <c r="F19" s="19" t="str">
        <f>IFERROR(__xludf.DUMMYFUNCTION("""COMPUTED_VALUE"""),"27006292")</f>
        <v>27006292</v>
      </c>
      <c r="G19" s="21" t="str">
        <f>IFERROR(__xludf.DUMMYFUNCTION("""COMPUTED_VALUE"""),"CEIP As Gándaras")</f>
        <v>CEIP As Gándaras</v>
      </c>
      <c r="H19" s="21" t="str">
        <f>IFERROR(__xludf.DUMMYFUNCTION("""COMPUTED_VALUE"""),"Lugo")</f>
        <v>Lugo</v>
      </c>
      <c r="I19" s="21" t="str">
        <f>IFERROR(__xludf.DUMMYFUNCTION("""COMPUTED_VALUE"""),"Lugo")</f>
        <v>Lugo</v>
      </c>
    </row>
    <row r="20">
      <c r="A20" s="22">
        <f>IFERROR(__xludf.DUMMYFUNCTION("""COMPUTED_VALUE"""),46387.0)</f>
        <v>46387</v>
      </c>
      <c r="B20" s="18" t="str">
        <f>IFERROR(__xludf.DUMMYFUNCTION("""COMPUTED_VALUE"""),"597")</f>
        <v>597</v>
      </c>
      <c r="C20" s="18" t="str">
        <f>IFERROR(__xludf.DUMMYFUNCTION("""COMPUTED_VALUE"""),"Mestres")</f>
        <v>Mestres</v>
      </c>
      <c r="D20" s="19">
        <f>IFERROR(__xludf.DUMMYFUNCTION("""COMPUTED_VALUE"""),597039.0)</f>
        <v>597039</v>
      </c>
      <c r="E20" s="20" t="str">
        <f>IFERROR(__xludf.DUMMYFUNCTION("""COMPUTED_VALUE"""),"Orientacion")</f>
        <v>Orientacion</v>
      </c>
      <c r="F20" s="19" t="str">
        <f>IFERROR(__xludf.DUMMYFUNCTION("""COMPUTED_VALUE"""),"27006292")</f>
        <v>27006292</v>
      </c>
      <c r="G20" s="21" t="str">
        <f>IFERROR(__xludf.DUMMYFUNCTION("""COMPUTED_VALUE"""),"CEIP As Gándaras")</f>
        <v>CEIP As Gándaras</v>
      </c>
      <c r="H20" s="21" t="str">
        <f>IFERROR(__xludf.DUMMYFUNCTION("""COMPUTED_VALUE"""),"Lugo")</f>
        <v>Lugo</v>
      </c>
      <c r="I20" s="21" t="str">
        <f>IFERROR(__xludf.DUMMYFUNCTION("""COMPUTED_VALUE"""),"Lugo")</f>
        <v>Lugo</v>
      </c>
    </row>
    <row r="21">
      <c r="A21" s="17">
        <f>IFERROR(__xludf.DUMMYFUNCTION("""COMPUTED_VALUE"""),46321.0)</f>
        <v>46321</v>
      </c>
      <c r="B21" s="18" t="str">
        <f>IFERROR(__xludf.DUMMYFUNCTION("""COMPUTED_VALUE"""),"597")</f>
        <v>597</v>
      </c>
      <c r="C21" s="18" t="str">
        <f>IFERROR(__xludf.DUMMYFUNCTION("""COMPUTED_VALUE"""),"Mestres")</f>
        <v>Mestres</v>
      </c>
      <c r="D21" s="19">
        <f>IFERROR(__xludf.DUMMYFUNCTION("""COMPUTED_VALUE"""),597032.0)</f>
        <v>597032</v>
      </c>
      <c r="E21" s="20" t="str">
        <f>IFERROR(__xludf.DUMMYFUNCTION("""COMPUTED_VALUE"""),"Lingua estranxeira: Inglés")</f>
        <v>Lingua estranxeira: Inglés</v>
      </c>
      <c r="F21" s="19" t="str">
        <f>IFERROR(__xludf.DUMMYFUNCTION("""COMPUTED_VALUE"""),"27006334")</f>
        <v>27006334</v>
      </c>
      <c r="G21" s="21" t="str">
        <f>IFERROR(__xludf.DUMMYFUNCTION("""COMPUTED_VALUE"""),"CEIP das Mercedes")</f>
        <v>CEIP das Mercedes</v>
      </c>
      <c r="H21" s="21" t="str">
        <f>IFERROR(__xludf.DUMMYFUNCTION("""COMPUTED_VALUE"""),"Lugo")</f>
        <v>Lugo</v>
      </c>
      <c r="I21" s="21" t="str">
        <f>IFERROR(__xludf.DUMMYFUNCTION("""COMPUTED_VALUE"""),"Lugo")</f>
        <v>Lugo</v>
      </c>
    </row>
    <row r="22">
      <c r="A22" s="17">
        <f>IFERROR(__xludf.DUMMYFUNCTION("""COMPUTED_VALUE"""),46265.0)</f>
        <v>46265</v>
      </c>
      <c r="B22" s="18" t="str">
        <f>IFERROR(__xludf.DUMMYFUNCTION("""COMPUTED_VALUE"""),"597")</f>
        <v>597</v>
      </c>
      <c r="C22" s="18" t="str">
        <f>IFERROR(__xludf.DUMMYFUNCTION("""COMPUTED_VALUE"""),"Mestres")</f>
        <v>Mestres</v>
      </c>
      <c r="D22" s="19">
        <f>IFERROR(__xludf.DUMMYFUNCTION("""COMPUTED_VALUE"""),597038.0)</f>
        <v>597038</v>
      </c>
      <c r="E22" s="20" t="str">
        <f>IFERROR(__xludf.DUMMYFUNCTION("""COMPUTED_VALUE"""),"Primaria")</f>
        <v>Primaria</v>
      </c>
      <c r="F22" s="19" t="str">
        <f>IFERROR(__xludf.DUMMYFUNCTION("""COMPUTED_VALUE"""),"27006334")</f>
        <v>27006334</v>
      </c>
      <c r="G22" s="21" t="str">
        <f>IFERROR(__xludf.DUMMYFUNCTION("""COMPUTED_VALUE"""),"CEIP das Mercedes")</f>
        <v>CEIP das Mercedes</v>
      </c>
      <c r="H22" s="21" t="str">
        <f>IFERROR(__xludf.DUMMYFUNCTION("""COMPUTED_VALUE"""),"Lugo")</f>
        <v>Lugo</v>
      </c>
      <c r="I22" s="21" t="str">
        <f>IFERROR(__xludf.DUMMYFUNCTION("""COMPUTED_VALUE"""),"Lugo")</f>
        <v>Lugo</v>
      </c>
    </row>
    <row r="23">
      <c r="A23" s="17">
        <f>IFERROR(__xludf.DUMMYFUNCTION("""COMPUTED_VALUE"""),46112.0)</f>
        <v>46112</v>
      </c>
      <c r="B23" s="18" t="str">
        <f>IFERROR(__xludf.DUMMYFUNCTION("""COMPUTED_VALUE"""),"597")</f>
        <v>597</v>
      </c>
      <c r="C23" s="18" t="str">
        <f>IFERROR(__xludf.DUMMYFUNCTION("""COMPUTED_VALUE"""),"Mestres")</f>
        <v>Mestres</v>
      </c>
      <c r="D23" s="19">
        <f>IFERROR(__xludf.DUMMYFUNCTION("""COMPUTED_VALUE"""),597038.0)</f>
        <v>597038</v>
      </c>
      <c r="E23" s="20" t="str">
        <f>IFERROR(__xludf.DUMMYFUNCTION("""COMPUTED_VALUE"""),"Primaria")</f>
        <v>Primaria</v>
      </c>
      <c r="F23" s="19" t="str">
        <f>IFERROR(__xludf.DUMMYFUNCTION("""COMPUTED_VALUE"""),"27006383")</f>
        <v>27006383</v>
      </c>
      <c r="G23" s="21" t="str">
        <f>IFERROR(__xludf.DUMMYFUNCTION("""COMPUTED_VALUE"""),"CEIP A Ponte")</f>
        <v>CEIP A Ponte</v>
      </c>
      <c r="H23" s="21" t="str">
        <f>IFERROR(__xludf.DUMMYFUNCTION("""COMPUTED_VALUE"""),"Lugo")</f>
        <v>Lugo</v>
      </c>
      <c r="I23" s="21" t="str">
        <f>IFERROR(__xludf.DUMMYFUNCTION("""COMPUTED_VALUE"""),"Lugo")</f>
        <v>Lugo</v>
      </c>
    </row>
    <row r="24">
      <c r="A24" s="17">
        <f>IFERROR(__xludf.DUMMYFUNCTION("""COMPUTED_VALUE"""),46265.0)</f>
        <v>46265</v>
      </c>
      <c r="B24" s="18" t="str">
        <f>IFERROR(__xludf.DUMMYFUNCTION("""COMPUTED_VALUE"""),"597")</f>
        <v>597</v>
      </c>
      <c r="C24" s="18" t="str">
        <f>IFERROR(__xludf.DUMMYFUNCTION("""COMPUTED_VALUE"""),"Mestres")</f>
        <v>Mestres</v>
      </c>
      <c r="D24" s="19">
        <f>IFERROR(__xludf.DUMMYFUNCTION("""COMPUTED_VALUE"""),597036.0)</f>
        <v>597036</v>
      </c>
      <c r="E24" s="20" t="str">
        <f>IFERROR(__xludf.DUMMYFUNCTION("""COMPUTED_VALUE"""),"Pedagoxía Terapéutica")</f>
        <v>Pedagoxía Terapéutica</v>
      </c>
      <c r="F24" s="19" t="str">
        <f>IFERROR(__xludf.DUMMYFUNCTION("""COMPUTED_VALUE"""),"27006401")</f>
        <v>27006401</v>
      </c>
      <c r="G24" s="21" t="str">
        <f>IFERROR(__xludf.DUMMYFUNCTION("""COMPUTED_VALUE"""),"CEIP Sagrado Corazón")</f>
        <v>CEIP Sagrado Corazón</v>
      </c>
      <c r="H24" s="21" t="str">
        <f>IFERROR(__xludf.DUMMYFUNCTION("""COMPUTED_VALUE"""),"Lugo")</f>
        <v>Lugo</v>
      </c>
      <c r="I24" s="21" t="str">
        <f>IFERROR(__xludf.DUMMYFUNCTION("""COMPUTED_VALUE"""),"Lugo")</f>
        <v>Lugo</v>
      </c>
    </row>
    <row r="25">
      <c r="A25" s="17">
        <f>IFERROR(__xludf.DUMMYFUNCTION("""COMPUTED_VALUE"""),46387.0)</f>
        <v>46387</v>
      </c>
      <c r="B25" s="18" t="str">
        <f>IFERROR(__xludf.DUMMYFUNCTION("""COMPUTED_VALUE"""),"597")</f>
        <v>597</v>
      </c>
      <c r="C25" s="18" t="str">
        <f>IFERROR(__xludf.DUMMYFUNCTION("""COMPUTED_VALUE"""),"Mestres")</f>
        <v>Mestres</v>
      </c>
      <c r="D25" s="19">
        <f>IFERROR(__xludf.DUMMYFUNCTION("""COMPUTED_VALUE"""),597038.0)</f>
        <v>597038</v>
      </c>
      <c r="E25" s="20" t="str">
        <f>IFERROR(__xludf.DUMMYFUNCTION("""COMPUTED_VALUE"""),"Educacion primaria")</f>
        <v>Educacion primaria</v>
      </c>
      <c r="F25" s="19" t="str">
        <f>IFERROR(__xludf.DUMMYFUNCTION("""COMPUTED_VALUE"""),"27006401")</f>
        <v>27006401</v>
      </c>
      <c r="G25" s="21" t="str">
        <f>IFERROR(__xludf.DUMMYFUNCTION("""COMPUTED_VALUE"""),"CEIP Sagrado Corazón")</f>
        <v>CEIP Sagrado Corazón</v>
      </c>
      <c r="H25" s="21" t="str">
        <f>IFERROR(__xludf.DUMMYFUNCTION("""COMPUTED_VALUE"""),"Lugo")</f>
        <v>Lugo</v>
      </c>
      <c r="I25" s="21" t="str">
        <f>IFERROR(__xludf.DUMMYFUNCTION("""COMPUTED_VALUE"""),"Lugo")</f>
        <v>Lugo</v>
      </c>
    </row>
    <row r="26">
      <c r="A26" s="17">
        <f>IFERROR(__xludf.DUMMYFUNCTION("""COMPUTED_VALUE"""),46265.0)</f>
        <v>46265</v>
      </c>
      <c r="B26" s="18" t="str">
        <f>IFERROR(__xludf.DUMMYFUNCTION("""COMPUTED_VALUE"""),"597")</f>
        <v>597</v>
      </c>
      <c r="C26" s="18" t="str">
        <f>IFERROR(__xludf.DUMMYFUNCTION("""COMPUTED_VALUE"""),"Mestres")</f>
        <v>Mestres</v>
      </c>
      <c r="D26" s="19">
        <f>IFERROR(__xludf.DUMMYFUNCTION("""COMPUTED_VALUE"""),597038.0)</f>
        <v>597038</v>
      </c>
      <c r="E26" s="20" t="str">
        <f>IFERROR(__xludf.DUMMYFUNCTION("""COMPUTED_VALUE"""),"Primaria")</f>
        <v>Primaria</v>
      </c>
      <c r="F26" s="19" t="str">
        <f>IFERROR(__xludf.DUMMYFUNCTION("""COMPUTED_VALUE"""),"27006449")</f>
        <v>27006449</v>
      </c>
      <c r="G26" s="21" t="str">
        <f>IFERROR(__xludf.DUMMYFUNCTION("""COMPUTED_VALUE"""),"CEIP Rosalía de Castro")</f>
        <v>CEIP Rosalía de Castro</v>
      </c>
      <c r="H26" s="21" t="str">
        <f>IFERROR(__xludf.DUMMYFUNCTION("""COMPUTED_VALUE"""),"Lugo")</f>
        <v>Lugo</v>
      </c>
      <c r="I26" s="21" t="str">
        <f>IFERROR(__xludf.DUMMYFUNCTION("""COMPUTED_VALUE"""),"Lugo")</f>
        <v>Lugo</v>
      </c>
    </row>
    <row r="27">
      <c r="A27" s="17">
        <f>IFERROR(__xludf.DUMMYFUNCTION("""COMPUTED_VALUE"""),46058.0)</f>
        <v>46058</v>
      </c>
      <c r="B27" s="18" t="str">
        <f>IFERROR(__xludf.DUMMYFUNCTION("""COMPUTED_VALUE"""),"597")</f>
        <v>597</v>
      </c>
      <c r="C27" s="18" t="str">
        <f>IFERROR(__xludf.DUMMYFUNCTION("""COMPUTED_VALUE"""),"Mestres")</f>
        <v>Mestres</v>
      </c>
      <c r="D27" s="19">
        <f>IFERROR(__xludf.DUMMYFUNCTION("""COMPUTED_VALUE"""),597060.0)</f>
        <v>597060</v>
      </c>
      <c r="E27" s="20" t="str">
        <f>IFERROR(__xludf.DUMMYFUNCTION("""COMPUTED_VALUE"""),"Educación Especial: Pedagoxía Terapéutica")</f>
        <v>Educación Especial: Pedagoxía Terapéutica</v>
      </c>
      <c r="F27" s="19" t="str">
        <f>IFERROR(__xludf.DUMMYFUNCTION("""COMPUTED_VALUE"""),"27006531")</f>
        <v>27006531</v>
      </c>
      <c r="G27" s="21" t="str">
        <f>IFERROR(__xludf.DUMMYFUNCTION("""COMPUTED_VALUE"""),"IES Lucus Augusti")</f>
        <v>IES Lucus Augusti</v>
      </c>
      <c r="H27" s="21" t="str">
        <f>IFERROR(__xludf.DUMMYFUNCTION("""COMPUTED_VALUE"""),"Lugo")</f>
        <v>Lugo</v>
      </c>
      <c r="I27" s="21" t="str">
        <f>IFERROR(__xludf.DUMMYFUNCTION("""COMPUTED_VALUE"""),"Lugo")</f>
        <v>Lugo</v>
      </c>
    </row>
    <row r="28">
      <c r="A28" s="17">
        <f>IFERROR(__xludf.DUMMYFUNCTION("""COMPUTED_VALUE"""),46265.0)</f>
        <v>46265</v>
      </c>
      <c r="B28" s="18" t="str">
        <f>IFERROR(__xludf.DUMMYFUNCTION("""COMPUTED_VALUE"""),"597")</f>
        <v>597</v>
      </c>
      <c r="C28" s="18" t="str">
        <f>IFERROR(__xludf.DUMMYFUNCTION("""COMPUTED_VALUE"""),"Mestres")</f>
        <v>Mestres</v>
      </c>
      <c r="D28" s="19">
        <f>IFERROR(__xludf.DUMMYFUNCTION("""COMPUTED_VALUE"""),597034.0)</f>
        <v>597034</v>
      </c>
      <c r="E28" s="20" t="str">
        <f>IFERROR(__xludf.DUMMYFUNCTION("""COMPUTED_VALUE"""),"Educación Física")</f>
        <v>Educación Física</v>
      </c>
      <c r="F28" s="19" t="str">
        <f>IFERROR(__xludf.DUMMYFUNCTION("""COMPUTED_VALUE"""),"27013673")</f>
        <v>27013673</v>
      </c>
      <c r="G28" s="21" t="str">
        <f>IFERROR(__xludf.DUMMYFUNCTION("""COMPUTED_VALUE"""),"CEIP de Casás")</f>
        <v>CEIP de Casás</v>
      </c>
      <c r="H28" s="21" t="str">
        <f>IFERROR(__xludf.DUMMYFUNCTION("""COMPUTED_VALUE"""),"Lugo")</f>
        <v>Lugo</v>
      </c>
      <c r="I28" s="21" t="str">
        <f>IFERROR(__xludf.DUMMYFUNCTION("""COMPUTED_VALUE"""),"Lugo")</f>
        <v>Lugo</v>
      </c>
    </row>
    <row r="29">
      <c r="A29" s="17">
        <f>IFERROR(__xludf.DUMMYFUNCTION("""COMPUTED_VALUE"""),46265.0)</f>
        <v>46265</v>
      </c>
      <c r="B29" s="18" t="str">
        <f>IFERROR(__xludf.DUMMYFUNCTION("""COMPUTED_VALUE"""),"597")</f>
        <v>597</v>
      </c>
      <c r="C29" s="18" t="str">
        <f>IFERROR(__xludf.DUMMYFUNCTION("""COMPUTED_VALUE"""),"Mestres")</f>
        <v>Mestres</v>
      </c>
      <c r="D29" s="19">
        <f>IFERROR(__xludf.DUMMYFUNCTION("""COMPUTED_VALUE"""),597036.0)</f>
        <v>597036</v>
      </c>
      <c r="E29" s="20" t="str">
        <f>IFERROR(__xludf.DUMMYFUNCTION("""COMPUTED_VALUE"""),"Pedagoxía Terapéutica")</f>
        <v>Pedagoxía Terapéutica</v>
      </c>
      <c r="F29" s="19" t="str">
        <f>IFERROR(__xludf.DUMMYFUNCTION("""COMPUTED_VALUE"""),"27014057")</f>
        <v>27014057</v>
      </c>
      <c r="G29" s="21" t="str">
        <f>IFERROR(__xludf.DUMMYFUNCTION("""COMPUTED_VALUE"""),"CEE Santa María")</f>
        <v>CEE Santa María</v>
      </c>
      <c r="H29" s="21" t="str">
        <f>IFERROR(__xludf.DUMMYFUNCTION("""COMPUTED_VALUE"""),"Lugo")</f>
        <v>Lugo</v>
      </c>
      <c r="I29" s="21" t="str">
        <f>IFERROR(__xludf.DUMMYFUNCTION("""COMPUTED_VALUE"""),"Lugo")</f>
        <v>Lugo</v>
      </c>
    </row>
    <row r="30">
      <c r="A30" s="17"/>
      <c r="B30" s="18" t="str">
        <f>IFERROR(__xludf.DUMMYFUNCTION("""COMPUTED_VALUE"""),"597")</f>
        <v>597</v>
      </c>
      <c r="C30" s="18" t="str">
        <f>IFERROR(__xludf.DUMMYFUNCTION("""COMPUTED_VALUE"""),"Mestres")</f>
        <v>Mestres</v>
      </c>
      <c r="D30" s="19">
        <f>IFERROR(__xludf.DUMMYFUNCTION("""COMPUTED_VALUE"""),597036.0)</f>
        <v>597036</v>
      </c>
      <c r="E30" s="20" t="str">
        <f>IFERROR(__xludf.DUMMYFUNCTION("""COMPUTED_VALUE"""),"Pedagoxía Terapéutica")</f>
        <v>Pedagoxía Terapéutica</v>
      </c>
      <c r="F30" s="19" t="str">
        <f>IFERROR(__xludf.DUMMYFUNCTION("""COMPUTED_VALUE"""),"27014057")</f>
        <v>27014057</v>
      </c>
      <c r="G30" s="21" t="str">
        <f>IFERROR(__xludf.DUMMYFUNCTION("""COMPUTED_VALUE"""),"CEE Santa María")</f>
        <v>CEE Santa María</v>
      </c>
      <c r="H30" s="21" t="str">
        <f>IFERROR(__xludf.DUMMYFUNCTION("""COMPUTED_VALUE"""),"Lugo")</f>
        <v>Lugo</v>
      </c>
      <c r="I30" s="21" t="str">
        <f>IFERROR(__xludf.DUMMYFUNCTION("""COMPUTED_VALUE"""),"Lugo")</f>
        <v>Lugo</v>
      </c>
    </row>
    <row r="31">
      <c r="A31" s="17">
        <f>IFERROR(__xludf.DUMMYFUNCTION("""COMPUTED_VALUE"""),46273.0)</f>
        <v>46273</v>
      </c>
      <c r="B31" s="18" t="str">
        <f>IFERROR(__xludf.DUMMYFUNCTION("""COMPUTED_VALUE"""),"597")</f>
        <v>597</v>
      </c>
      <c r="C31" s="18" t="str">
        <f>IFERROR(__xludf.DUMMYFUNCTION("""COMPUTED_VALUE"""),"Mestres")</f>
        <v>Mestres</v>
      </c>
      <c r="D31" s="19">
        <f>IFERROR(__xludf.DUMMYFUNCTION("""COMPUTED_VALUE"""),597032.0)</f>
        <v>597032</v>
      </c>
      <c r="E31" s="20" t="str">
        <f>IFERROR(__xludf.DUMMYFUNCTION("""COMPUTED_VALUE"""),"Lingua extranxeira: Inglés")</f>
        <v>Lingua extranxeira: Inglés</v>
      </c>
      <c r="F31" s="19" t="str">
        <f>IFERROR(__xludf.DUMMYFUNCTION("""COMPUTED_VALUE"""),"27014665")</f>
        <v>27014665</v>
      </c>
      <c r="G31" s="21" t="str">
        <f>IFERROR(__xludf.DUMMYFUNCTION("""COMPUTED_VALUE"""),"CEIP Luís Pimentel")</f>
        <v>CEIP Luís Pimentel</v>
      </c>
      <c r="H31" s="21" t="str">
        <f>IFERROR(__xludf.DUMMYFUNCTION("""COMPUTED_VALUE"""),"Lugo")</f>
        <v>Lugo</v>
      </c>
      <c r="I31" s="21" t="str">
        <f>IFERROR(__xludf.DUMMYFUNCTION("""COMPUTED_VALUE"""),"Lugo")</f>
        <v>Lugo</v>
      </c>
    </row>
    <row r="32">
      <c r="A32" s="17"/>
      <c r="B32" s="18" t="str">
        <f>IFERROR(__xludf.DUMMYFUNCTION("""COMPUTED_VALUE"""),"597")</f>
        <v>597</v>
      </c>
      <c r="C32" s="18" t="str">
        <f>IFERROR(__xludf.DUMMYFUNCTION("""COMPUTED_VALUE"""),"Mestres")</f>
        <v>Mestres</v>
      </c>
      <c r="D32" s="19">
        <f>IFERROR(__xludf.DUMMYFUNCTION("""COMPUTED_VALUE"""),597038.0)</f>
        <v>597038</v>
      </c>
      <c r="E32" s="20" t="str">
        <f>IFERROR(__xludf.DUMMYFUNCTION("""COMPUTED_VALUE"""),"Primaria")</f>
        <v>Primaria</v>
      </c>
      <c r="F32" s="19" t="str">
        <f>IFERROR(__xludf.DUMMYFUNCTION("""COMPUTED_VALUE"""),"27014665")</f>
        <v>27014665</v>
      </c>
      <c r="G32" s="21" t="str">
        <f>IFERROR(__xludf.DUMMYFUNCTION("""COMPUTED_VALUE"""),"CEIP Luís Pimentel")</f>
        <v>CEIP Luís Pimentel</v>
      </c>
      <c r="H32" s="21" t="str">
        <f>IFERROR(__xludf.DUMMYFUNCTION("""COMPUTED_VALUE"""),"Lugo")</f>
        <v>Lugo</v>
      </c>
      <c r="I32" s="21" t="str">
        <f>IFERROR(__xludf.DUMMYFUNCTION("""COMPUTED_VALUE"""),"Lugo")</f>
        <v>Lugo</v>
      </c>
    </row>
    <row r="33">
      <c r="A33" s="17">
        <f>IFERROR(__xludf.DUMMYFUNCTION("""COMPUTED_VALUE"""),46387.0)</f>
        <v>46387</v>
      </c>
      <c r="B33" s="18" t="str">
        <f>IFERROR(__xludf.DUMMYFUNCTION("""COMPUTED_VALUE"""),"597")</f>
        <v>597</v>
      </c>
      <c r="C33" s="18" t="str">
        <f>IFERROR(__xludf.DUMMYFUNCTION("""COMPUTED_VALUE"""),"Mestres")</f>
        <v>Mestres</v>
      </c>
      <c r="D33" s="19">
        <f>IFERROR(__xludf.DUMMYFUNCTION("""COMPUTED_VALUE"""),597036.0)</f>
        <v>597036</v>
      </c>
      <c r="E33" s="20" t="str">
        <f>IFERROR(__xludf.DUMMYFUNCTION("""COMPUTED_VALUE"""),"Pedagoxía Terapéutica")</f>
        <v>Pedagoxía Terapéutica</v>
      </c>
      <c r="F33" s="19" t="str">
        <f>IFERROR(__xludf.DUMMYFUNCTION("""COMPUTED_VALUE"""),"27014793")</f>
        <v>27014793</v>
      </c>
      <c r="G33" s="21" t="str">
        <f>IFERROR(__xludf.DUMMYFUNCTION("""COMPUTED_VALUE"""),"CEIP Paradai")</f>
        <v>CEIP Paradai</v>
      </c>
      <c r="H33" s="21" t="str">
        <f>IFERROR(__xludf.DUMMYFUNCTION("""COMPUTED_VALUE"""),"Lugo")</f>
        <v>Lugo</v>
      </c>
      <c r="I33" s="21" t="str">
        <f>IFERROR(__xludf.DUMMYFUNCTION("""COMPUTED_VALUE"""),"Lugo")</f>
        <v>Lugo</v>
      </c>
    </row>
    <row r="34">
      <c r="A34" s="22">
        <f>IFERROR(__xludf.DUMMYFUNCTION("""COMPUTED_VALUE"""),46265.0)</f>
        <v>46265</v>
      </c>
      <c r="B34" s="18" t="str">
        <f>IFERROR(__xludf.DUMMYFUNCTION("""COMPUTED_VALUE"""),"597")</f>
        <v>597</v>
      </c>
      <c r="C34" s="18" t="str">
        <f>IFERROR(__xludf.DUMMYFUNCTION("""COMPUTED_VALUE"""),"Mestres")</f>
        <v>Mestres</v>
      </c>
      <c r="D34" s="19">
        <f>IFERROR(__xludf.DUMMYFUNCTION("""COMPUTED_VALUE"""),597038.0)</f>
        <v>597038</v>
      </c>
      <c r="E34" s="20" t="str">
        <f>IFERROR(__xludf.DUMMYFUNCTION("""COMPUTED_VALUE"""),"Primaria")</f>
        <v>Primaria</v>
      </c>
      <c r="F34" s="19" t="str">
        <f>IFERROR(__xludf.DUMMYFUNCTION("""COMPUTED_VALUE"""),"27014793")</f>
        <v>27014793</v>
      </c>
      <c r="G34" s="21" t="str">
        <f>IFERROR(__xludf.DUMMYFUNCTION("""COMPUTED_VALUE"""),"CEIP Paradai")</f>
        <v>CEIP Paradai</v>
      </c>
      <c r="H34" s="21" t="str">
        <f>IFERROR(__xludf.DUMMYFUNCTION("""COMPUTED_VALUE"""),"Lugo")</f>
        <v>Lugo</v>
      </c>
      <c r="I34" s="21" t="str">
        <f>IFERROR(__xludf.DUMMYFUNCTION("""COMPUTED_VALUE"""),"Lugo")</f>
        <v>Lugo</v>
      </c>
    </row>
    <row r="35">
      <c r="A35" s="17">
        <f>IFERROR(__xludf.DUMMYFUNCTION("""COMPUTED_VALUE"""),46265.0)</f>
        <v>46265</v>
      </c>
      <c r="B35" s="18" t="str">
        <f>IFERROR(__xludf.DUMMYFUNCTION("""COMPUTED_VALUE"""),"597")</f>
        <v>597</v>
      </c>
      <c r="C35" s="18" t="str">
        <f>IFERROR(__xludf.DUMMYFUNCTION("""COMPUTED_VALUE"""),"Mestres")</f>
        <v>Mestres</v>
      </c>
      <c r="D35" s="19">
        <f>IFERROR(__xludf.DUMMYFUNCTION("""COMPUTED_VALUE"""),597038.0)</f>
        <v>597038</v>
      </c>
      <c r="E35" s="20" t="str">
        <f>IFERROR(__xludf.DUMMYFUNCTION("""COMPUTED_VALUE"""),"Primaria")</f>
        <v>Primaria</v>
      </c>
      <c r="F35" s="19" t="str">
        <f>IFERROR(__xludf.DUMMYFUNCTION("""COMPUTED_VALUE"""),"27014793")</f>
        <v>27014793</v>
      </c>
      <c r="G35" s="21" t="str">
        <f>IFERROR(__xludf.DUMMYFUNCTION("""COMPUTED_VALUE"""),"CEIP Paradai")</f>
        <v>CEIP Paradai</v>
      </c>
      <c r="H35" s="21" t="str">
        <f>IFERROR(__xludf.DUMMYFUNCTION("""COMPUTED_VALUE"""),"Lugo")</f>
        <v>Lugo</v>
      </c>
      <c r="I35" s="21" t="str">
        <f>IFERROR(__xludf.DUMMYFUNCTION("""COMPUTED_VALUE"""),"Lugo")</f>
        <v>Lugo</v>
      </c>
    </row>
    <row r="36">
      <c r="A36" s="17">
        <f>IFERROR(__xludf.DUMMYFUNCTION("""COMPUTED_VALUE"""),46265.0)</f>
        <v>46265</v>
      </c>
      <c r="B36" s="18" t="str">
        <f>IFERROR(__xludf.DUMMYFUNCTION("""COMPUTED_VALUE"""),"597")</f>
        <v>597</v>
      </c>
      <c r="C36" s="18" t="str">
        <f>IFERROR(__xludf.DUMMYFUNCTION("""COMPUTED_VALUE"""),"Mestres")</f>
        <v>Mestres</v>
      </c>
      <c r="D36" s="19">
        <f>IFERROR(__xludf.DUMMYFUNCTION("""COMPUTED_VALUE"""),597031.0)</f>
        <v>597031</v>
      </c>
      <c r="E36" s="20" t="str">
        <f>IFERROR(__xludf.DUMMYFUNCTION("""COMPUTED_VALUE"""),"Educación Infantil")</f>
        <v>Educación Infantil</v>
      </c>
      <c r="F36" s="19" t="str">
        <f>IFERROR(__xludf.DUMMYFUNCTION("""COMPUTED_VALUE"""),"27016467")</f>
        <v>27016467</v>
      </c>
      <c r="G36" s="21" t="str">
        <f>IFERROR(__xludf.DUMMYFUNCTION("""COMPUTED_VALUE"""),"CEIP Menéndez Pelayo")</f>
        <v>CEIP Menéndez Pelayo</v>
      </c>
      <c r="H36" s="21" t="str">
        <f>IFERROR(__xludf.DUMMYFUNCTION("""COMPUTED_VALUE"""),"Lugo")</f>
        <v>Lugo</v>
      </c>
      <c r="I36" s="21" t="str">
        <f>IFERROR(__xludf.DUMMYFUNCTION("""COMPUTED_VALUE"""),"Lugo")</f>
        <v>Lugo</v>
      </c>
    </row>
    <row r="37">
      <c r="A37" s="17">
        <f>IFERROR(__xludf.DUMMYFUNCTION("""COMPUTED_VALUE"""),46265.0)</f>
        <v>46265</v>
      </c>
      <c r="B37" s="18" t="str">
        <f>IFERROR(__xludf.DUMMYFUNCTION("""COMPUTED_VALUE"""),"597")</f>
        <v>597</v>
      </c>
      <c r="C37" s="18" t="str">
        <f>IFERROR(__xludf.DUMMYFUNCTION("""COMPUTED_VALUE"""),"Mestres")</f>
        <v>Mestres</v>
      </c>
      <c r="D37" s="19">
        <f>IFERROR(__xludf.DUMMYFUNCTION("""COMPUTED_VALUE"""),597031.0)</f>
        <v>597031</v>
      </c>
      <c r="E37" s="20" t="str">
        <f>IFERROR(__xludf.DUMMYFUNCTION("""COMPUTED_VALUE"""),"Educación Infantil")</f>
        <v>Educación Infantil</v>
      </c>
      <c r="F37" s="19" t="str">
        <f>IFERROR(__xludf.DUMMYFUNCTION("""COMPUTED_VALUE"""),"27016467")</f>
        <v>27016467</v>
      </c>
      <c r="G37" s="21" t="str">
        <f>IFERROR(__xludf.DUMMYFUNCTION("""COMPUTED_VALUE"""),"CEIP Menéndez Pelayo")</f>
        <v>CEIP Menéndez Pelayo</v>
      </c>
      <c r="H37" s="21" t="str">
        <f>IFERROR(__xludf.DUMMYFUNCTION("""COMPUTED_VALUE"""),"Lugo")</f>
        <v>Lugo</v>
      </c>
      <c r="I37" s="21" t="str">
        <f>IFERROR(__xludf.DUMMYFUNCTION("""COMPUTED_VALUE"""),"Lugo")</f>
        <v>Lugo</v>
      </c>
    </row>
    <row r="38">
      <c r="A38" s="17">
        <f>IFERROR(__xludf.DUMMYFUNCTION("""COMPUTED_VALUE"""),46387.0)</f>
        <v>46387</v>
      </c>
      <c r="B38" s="18" t="str">
        <f>IFERROR(__xludf.DUMMYFUNCTION("""COMPUTED_VALUE"""),"597")</f>
        <v>597</v>
      </c>
      <c r="C38" s="18" t="str">
        <f>IFERROR(__xludf.DUMMYFUNCTION("""COMPUTED_VALUE"""),"Mestres")</f>
        <v>Mestres</v>
      </c>
      <c r="D38" s="19">
        <f>IFERROR(__xludf.DUMMYFUNCTION("""COMPUTED_VALUE"""),597025.0)</f>
        <v>597025</v>
      </c>
      <c r="E38" s="20" t="str">
        <f>IFERROR(__xludf.DUMMYFUNCTION("""COMPUTED_VALUE"""),"Lingua extranxeira: Inglés")</f>
        <v>Lingua extranxeira: Inglés</v>
      </c>
      <c r="F38" s="19" t="str">
        <f>IFERROR(__xludf.DUMMYFUNCTION("""COMPUTED_VALUE"""),"27016704")</f>
        <v>27016704</v>
      </c>
      <c r="G38" s="21" t="str">
        <f>IFERROR(__xludf.DUMMYFUNCTION("""COMPUTED_VALUE"""),"IES Leiras Pulpeiro")</f>
        <v>IES Leiras Pulpeiro</v>
      </c>
      <c r="H38" s="21" t="str">
        <f>IFERROR(__xludf.DUMMYFUNCTION("""COMPUTED_VALUE"""),"Lugo")</f>
        <v>Lugo</v>
      </c>
      <c r="I38" s="21" t="str">
        <f>IFERROR(__xludf.DUMMYFUNCTION("""COMPUTED_VALUE"""),"Lugo")</f>
        <v>Lugo</v>
      </c>
    </row>
    <row r="39">
      <c r="A39" s="17">
        <f>IFERROR(__xludf.DUMMYFUNCTION("""COMPUTED_VALUE"""),46295.0)</f>
        <v>46295</v>
      </c>
      <c r="B39" s="18" t="str">
        <f>IFERROR(__xludf.DUMMYFUNCTION("""COMPUTED_VALUE"""),"597")</f>
        <v>597</v>
      </c>
      <c r="C39" s="18" t="str">
        <f>IFERROR(__xludf.DUMMYFUNCTION("""COMPUTED_VALUE"""),"Mestres")</f>
        <v>Mestres</v>
      </c>
      <c r="D39" s="19">
        <f>IFERROR(__xludf.DUMMYFUNCTION("""COMPUTED_VALUE"""),597038.0)</f>
        <v>597038</v>
      </c>
      <c r="E39" s="20" t="str">
        <f>IFERROR(__xludf.DUMMYFUNCTION("""COMPUTED_VALUE"""),"Primaria")</f>
        <v>Primaria</v>
      </c>
      <c r="F39" s="19" t="str">
        <f>IFERROR(__xludf.DUMMYFUNCTION("""COMPUTED_VALUE"""),"27016728")</f>
        <v>27016728</v>
      </c>
      <c r="G39" s="21" t="str">
        <f>IFERROR(__xludf.DUMMYFUNCTION("""COMPUTED_VALUE"""),"CEIP Illa Verde")</f>
        <v>CEIP Illa Verde</v>
      </c>
      <c r="H39" s="21" t="str">
        <f>IFERROR(__xludf.DUMMYFUNCTION("""COMPUTED_VALUE"""),"Lugo")</f>
        <v>Lugo</v>
      </c>
      <c r="I39" s="21" t="str">
        <f>IFERROR(__xludf.DUMMYFUNCTION("""COMPUTED_VALUE"""),"Lugo")</f>
        <v>Lugo</v>
      </c>
    </row>
    <row r="40">
      <c r="A40" s="17">
        <f>IFERROR(__xludf.DUMMYFUNCTION("""COMPUTED_VALUE"""),46265.0)</f>
        <v>46265</v>
      </c>
      <c r="B40" s="18" t="str">
        <f>IFERROR(__xludf.DUMMYFUNCTION("""COMPUTED_VALUE"""),"597")</f>
        <v>597</v>
      </c>
      <c r="C40" s="18" t="str">
        <f>IFERROR(__xludf.DUMMYFUNCTION("""COMPUTED_VALUE"""),"Mestres")</f>
        <v>Mestres</v>
      </c>
      <c r="D40" s="19">
        <f>IFERROR(__xludf.DUMMYFUNCTION("""COMPUTED_VALUE"""),597039.0)</f>
        <v>597039</v>
      </c>
      <c r="E40" s="20" t="str">
        <f>IFERROR(__xludf.DUMMYFUNCTION("""COMPUTED_VALUE"""),"Orientación")</f>
        <v>Orientación</v>
      </c>
      <c r="F40" s="19" t="str">
        <f>IFERROR(__xludf.DUMMYFUNCTION("""COMPUTED_VALUE"""),"27016662")</f>
        <v>27016662</v>
      </c>
      <c r="G40" s="21" t="str">
        <f>IFERROR(__xludf.DUMMYFUNCTION("""COMPUTED_VALUE"""),"CEIP Plurilingüe de Monforte de Lemos")</f>
        <v>CEIP Plurilingüe de Monforte de Lemos</v>
      </c>
      <c r="H40" s="21" t="str">
        <f>IFERROR(__xludf.DUMMYFUNCTION("""COMPUTED_VALUE"""),"Monforte de Lemos")</f>
        <v>Monforte de Lemos</v>
      </c>
      <c r="I40" s="21" t="str">
        <f>IFERROR(__xludf.DUMMYFUNCTION("""COMPUTED_VALUE"""),"Lugo")</f>
        <v>Lugo</v>
      </c>
    </row>
    <row r="41">
      <c r="A41" s="17">
        <f>IFERROR(__xludf.DUMMYFUNCTION("""COMPUTED_VALUE"""),46265.0)</f>
        <v>46265</v>
      </c>
      <c r="B41" s="18" t="str">
        <f>IFERROR(__xludf.DUMMYFUNCTION("""COMPUTED_VALUE"""),"597")</f>
        <v>597</v>
      </c>
      <c r="C41" s="18" t="str">
        <f>IFERROR(__xludf.DUMMYFUNCTION("""COMPUTED_VALUE"""),"Mestres")</f>
        <v>Mestres</v>
      </c>
      <c r="D41" s="19">
        <f>IFERROR(__xludf.DUMMYFUNCTION("""COMPUTED_VALUE"""),597034.0)</f>
        <v>597034</v>
      </c>
      <c r="E41" s="20" t="str">
        <f>IFERROR(__xludf.DUMMYFUNCTION("""COMPUTED_VALUE"""),"Educación Física")</f>
        <v>Educación Física</v>
      </c>
      <c r="F41" s="19" t="str">
        <f>IFERROR(__xludf.DUMMYFUNCTION("""COMPUTED_VALUE"""),"27016492")</f>
        <v>27016492</v>
      </c>
      <c r="G41" s="21" t="str">
        <f>IFERROR(__xludf.DUMMYFUNCTION("""COMPUTED_VALUE"""),"CEIP Plurilingüe do Páramo")</f>
        <v>CEIP Plurilingüe do Páramo</v>
      </c>
      <c r="H41" s="21" t="str">
        <f>IFERROR(__xludf.DUMMYFUNCTION("""COMPUTED_VALUE"""),"O Páramo")</f>
        <v>O Páramo</v>
      </c>
      <c r="I41" s="21" t="str">
        <f>IFERROR(__xludf.DUMMYFUNCTION("""COMPUTED_VALUE"""),"Lugo")</f>
        <v>Lugo</v>
      </c>
    </row>
    <row r="42">
      <c r="A42" s="22">
        <f>IFERROR(__xludf.DUMMYFUNCTION("""COMPUTED_VALUE"""),46325.0)</f>
        <v>46325</v>
      </c>
      <c r="B42" s="18" t="str">
        <f>IFERROR(__xludf.DUMMYFUNCTION("""COMPUTED_VALUE"""),"597")</f>
        <v>597</v>
      </c>
      <c r="C42" s="18" t="str">
        <f>IFERROR(__xludf.DUMMYFUNCTION("""COMPUTED_VALUE"""),"Mestres")</f>
        <v>Mestres</v>
      </c>
      <c r="D42" s="19">
        <f>IFERROR(__xludf.DUMMYFUNCTION("""COMPUTED_VALUE"""),597035.0)</f>
        <v>597035</v>
      </c>
      <c r="E42" s="20" t="str">
        <f>IFERROR(__xludf.DUMMYFUNCTION("""COMPUTED_VALUE"""),"Música")</f>
        <v>Música</v>
      </c>
      <c r="F42" s="19" t="str">
        <f>IFERROR(__xludf.DUMMYFUNCTION("""COMPUTED_VALUE"""),"27012450")</f>
        <v>27012450</v>
      </c>
      <c r="G42" s="21" t="str">
        <f>IFERROR(__xludf.DUMMYFUNCTION("""COMPUTED_VALUE"""),"CPI Plurilingüe Dr. López Suárez")</f>
        <v>CPI Plurilingüe Dr. López Suárez</v>
      </c>
      <c r="H42" s="21" t="str">
        <f>IFERROR(__xludf.DUMMYFUNCTION("""COMPUTED_VALUE"""),"O Saviñao")</f>
        <v>O Saviñao</v>
      </c>
      <c r="I42" s="21" t="str">
        <f>IFERROR(__xludf.DUMMYFUNCTION("""COMPUTED_VALUE"""),"Lugo")</f>
        <v>Lugo</v>
      </c>
    </row>
    <row r="43">
      <c r="A43" s="17">
        <f>IFERROR(__xludf.DUMMYFUNCTION("""COMPUTED_VALUE"""),46141.0)</f>
        <v>46141</v>
      </c>
      <c r="B43" s="18" t="str">
        <f>IFERROR(__xludf.DUMMYFUNCTION("""COMPUTED_VALUE"""),"597")</f>
        <v>597</v>
      </c>
      <c r="C43" s="18" t="str">
        <f>IFERROR(__xludf.DUMMYFUNCTION("""COMPUTED_VALUE"""),"Mestres")</f>
        <v>Mestres</v>
      </c>
      <c r="D43" s="19">
        <f>IFERROR(__xludf.DUMMYFUNCTION("""COMPUTED_VALUE"""),597038.0)</f>
        <v>597038</v>
      </c>
      <c r="E43" s="20" t="str">
        <f>IFERROR(__xludf.DUMMYFUNCTION("""COMPUTED_VALUE"""),"Primaria")</f>
        <v>Primaria</v>
      </c>
      <c r="F43" s="19" t="str">
        <f>IFERROR(__xludf.DUMMYFUNCTION("""COMPUTED_VALUE"""),"27020811")</f>
        <v>27020811</v>
      </c>
      <c r="G43" s="21" t="str">
        <f>IFERROR(__xludf.DUMMYFUNCTION("""COMPUTED_VALUE"""),"EPAPU de Bonxe")</f>
        <v>EPAPU de Bonxe</v>
      </c>
      <c r="H43" s="21" t="str">
        <f>IFERROR(__xludf.DUMMYFUNCTION("""COMPUTED_VALUE"""),"Outeiro de Rei")</f>
        <v>Outeiro de Rei</v>
      </c>
      <c r="I43" s="21" t="str">
        <f>IFERROR(__xludf.DUMMYFUNCTION("""COMPUTED_VALUE"""),"Lugo")</f>
        <v>Lugo</v>
      </c>
    </row>
    <row r="44">
      <c r="A44" s="17">
        <f>IFERROR(__xludf.DUMMYFUNCTION("""COMPUTED_VALUE"""),46265.0)</f>
        <v>46265</v>
      </c>
      <c r="B44" s="18" t="str">
        <f>IFERROR(__xludf.DUMMYFUNCTION("""COMPUTED_VALUE"""),"597")</f>
        <v>597</v>
      </c>
      <c r="C44" s="18" t="str">
        <f>IFERROR(__xludf.DUMMYFUNCTION("""COMPUTED_VALUE"""),"Mestres")</f>
        <v>Mestres</v>
      </c>
      <c r="D44" s="19">
        <f>IFERROR(__xludf.DUMMYFUNCTION("""COMPUTED_VALUE"""),597038.0)</f>
        <v>597038</v>
      </c>
      <c r="E44" s="20" t="str">
        <f>IFERROR(__xludf.DUMMYFUNCTION("""COMPUTED_VALUE"""),"Primaria")</f>
        <v>Primaria</v>
      </c>
      <c r="F44" s="19" t="str">
        <f>IFERROR(__xludf.DUMMYFUNCTION("""COMPUTED_VALUE"""),"27020811")</f>
        <v>27020811</v>
      </c>
      <c r="G44" s="21" t="str">
        <f>IFERROR(__xludf.DUMMYFUNCTION("""COMPUTED_VALUE"""),"EPAPU de Bonxe")</f>
        <v>EPAPU de Bonxe</v>
      </c>
      <c r="H44" s="21" t="str">
        <f>IFERROR(__xludf.DUMMYFUNCTION("""COMPUTED_VALUE"""),"Outeiro de Rei")</f>
        <v>Outeiro de Rei</v>
      </c>
      <c r="I44" s="21" t="str">
        <f>IFERROR(__xludf.DUMMYFUNCTION("""COMPUTED_VALUE"""),"Lugo")</f>
        <v>Lugo</v>
      </c>
    </row>
    <row r="45">
      <c r="A45" s="17">
        <f>IFERROR(__xludf.DUMMYFUNCTION("""COMPUTED_VALUE"""),46265.0)</f>
        <v>46265</v>
      </c>
      <c r="B45" s="18" t="str">
        <f>IFERROR(__xludf.DUMMYFUNCTION("""COMPUTED_VALUE"""),"597")</f>
        <v>597</v>
      </c>
      <c r="C45" s="18" t="str">
        <f>IFERROR(__xludf.DUMMYFUNCTION("""COMPUTED_VALUE"""),"Mestres")</f>
        <v>Mestres</v>
      </c>
      <c r="D45" s="19">
        <f>IFERROR(__xludf.DUMMYFUNCTION("""COMPUTED_VALUE"""),597031.0)</f>
        <v>597031</v>
      </c>
      <c r="E45" s="20" t="str">
        <f>IFERROR(__xludf.DUMMYFUNCTION("""COMPUTED_VALUE"""),"Educación Infantil")</f>
        <v>Educación Infantil</v>
      </c>
      <c r="F45" s="19" t="str">
        <f>IFERROR(__xludf.DUMMYFUNCTION("""COMPUTED_VALUE"""),"27009050")</f>
        <v>27009050</v>
      </c>
      <c r="G45" s="21" t="str">
        <f>IFERROR(__xludf.DUMMYFUNCTION("""COMPUTED_VALUE"""),"CEIP Plurilingüe Monte Baliño")</f>
        <v>CEIP Plurilingüe Monte Baliño</v>
      </c>
      <c r="H45" s="21" t="str">
        <f>IFERROR(__xludf.DUMMYFUNCTION("""COMPUTED_VALUE"""),"Pantón")</f>
        <v>Pantón</v>
      </c>
      <c r="I45" s="21" t="str">
        <f>IFERROR(__xludf.DUMMYFUNCTION("""COMPUTED_VALUE"""),"Lugo")</f>
        <v>Lugo</v>
      </c>
    </row>
    <row r="46">
      <c r="A46" s="17">
        <f>IFERROR(__xludf.DUMMYFUNCTION("""COMPUTED_VALUE"""),46053.0)</f>
        <v>46053</v>
      </c>
      <c r="B46" s="18" t="str">
        <f>IFERROR(__xludf.DUMMYFUNCTION("""COMPUTED_VALUE"""),"597")</f>
        <v>597</v>
      </c>
      <c r="C46" s="18" t="str">
        <f>IFERROR(__xludf.DUMMYFUNCTION("""COMPUTED_VALUE"""),"Mestres")</f>
        <v>Mestres</v>
      </c>
      <c r="D46" s="19">
        <f>IFERROR(__xludf.DUMMYFUNCTION("""COMPUTED_VALUE"""),597035.0)</f>
        <v>597035</v>
      </c>
      <c r="E46" s="20" t="str">
        <f>IFERROR(__xludf.DUMMYFUNCTION("""COMPUTED_VALUE"""),"Música")</f>
        <v>Música</v>
      </c>
      <c r="F46" s="19" t="str">
        <f>IFERROR(__xludf.DUMMYFUNCTION("""COMPUTED_VALUE"""),"27009347")</f>
        <v>27009347</v>
      </c>
      <c r="G46" s="21" t="str">
        <f>IFERROR(__xludf.DUMMYFUNCTION("""COMPUTED_VALUE"""),"CEIP Plurilingüe San Miguel")</f>
        <v>CEIP Plurilingüe San Miguel</v>
      </c>
      <c r="H46" s="21" t="str">
        <f>IFERROR(__xludf.DUMMYFUNCTION("""COMPUTED_VALUE"""),"Paradela")</f>
        <v>Paradela</v>
      </c>
      <c r="I46" s="21" t="str">
        <f>IFERROR(__xludf.DUMMYFUNCTION("""COMPUTED_VALUE"""),"Lugo")</f>
        <v>Lugo</v>
      </c>
    </row>
    <row r="47">
      <c r="A47" s="17">
        <f>IFERROR(__xludf.DUMMYFUNCTION("""COMPUTED_VALUE"""),46265.0)</f>
        <v>46265</v>
      </c>
      <c r="B47" s="18" t="str">
        <f>IFERROR(__xludf.DUMMYFUNCTION("""COMPUTED_VALUE"""),"597")</f>
        <v>597</v>
      </c>
      <c r="C47" s="18" t="str">
        <f>IFERROR(__xludf.DUMMYFUNCTION("""COMPUTED_VALUE"""),"Mestres")</f>
        <v>Mestres</v>
      </c>
      <c r="D47" s="19">
        <f>IFERROR(__xludf.DUMMYFUNCTION("""COMPUTED_VALUE"""),597036.0)</f>
        <v>597036</v>
      </c>
      <c r="E47" s="20" t="str">
        <f>IFERROR(__xludf.DUMMYFUNCTION("""COMPUTED_VALUE"""),"Pedagoxía Terapéutica")</f>
        <v>Pedagoxía Terapéutica</v>
      </c>
      <c r="F47" s="19" t="str">
        <f>IFERROR(__xludf.DUMMYFUNCTION("""COMPUTED_VALUE"""),"27009347")</f>
        <v>27009347</v>
      </c>
      <c r="G47" s="21" t="str">
        <f>IFERROR(__xludf.DUMMYFUNCTION("""COMPUTED_VALUE"""),"CEIP Plurilingüe San Miguel")</f>
        <v>CEIP Plurilingüe San Miguel</v>
      </c>
      <c r="H47" s="21" t="str">
        <f>IFERROR(__xludf.DUMMYFUNCTION("""COMPUTED_VALUE"""),"Paradela")</f>
        <v>Paradela</v>
      </c>
      <c r="I47" s="21" t="str">
        <f>IFERROR(__xludf.DUMMYFUNCTION("""COMPUTED_VALUE"""),"Lugo")</f>
        <v>Lugo</v>
      </c>
    </row>
    <row r="48">
      <c r="A48" s="17">
        <f>IFERROR(__xludf.DUMMYFUNCTION("""COMPUTED_VALUE"""),46387.0)</f>
        <v>46387</v>
      </c>
      <c r="B48" s="18" t="str">
        <f>IFERROR(__xludf.DUMMYFUNCTION("""COMPUTED_VALUE"""),"597")</f>
        <v>597</v>
      </c>
      <c r="C48" s="18" t="str">
        <f>IFERROR(__xludf.DUMMYFUNCTION("""COMPUTED_VALUE"""),"Mestres")</f>
        <v>Mestres</v>
      </c>
      <c r="D48" s="19">
        <f>IFERROR(__xludf.DUMMYFUNCTION("""COMPUTED_VALUE"""),597036.0)</f>
        <v>597036</v>
      </c>
      <c r="E48" s="20" t="str">
        <f>IFERROR(__xludf.DUMMYFUNCTION("""COMPUTED_VALUE"""),"Pedagoxía Terapéutica")</f>
        <v>Pedagoxía Terapéutica</v>
      </c>
      <c r="F48" s="19" t="str">
        <f>IFERROR(__xludf.DUMMYFUNCTION("""COMPUTED_VALUE"""),"27011639")</f>
        <v>27011639</v>
      </c>
      <c r="G48" s="21" t="str">
        <f>IFERROR(__xludf.DUMMYFUNCTION("""COMPUTED_VALUE"""),"CEIP Otero Pedrayo")</f>
        <v>CEIP Otero Pedrayo</v>
      </c>
      <c r="H48" s="21" t="str">
        <f>IFERROR(__xludf.DUMMYFUNCTION("""COMPUTED_VALUE"""),"Rábade")</f>
        <v>Rábade</v>
      </c>
      <c r="I48" s="21" t="str">
        <f>IFERROR(__xludf.DUMMYFUNCTION("""COMPUTED_VALUE"""),"Lugo")</f>
        <v>Lugo</v>
      </c>
    </row>
    <row r="49">
      <c r="A49" s="22">
        <f>IFERROR(__xludf.DUMMYFUNCTION("""COMPUTED_VALUE"""),46043.0)</f>
        <v>46043</v>
      </c>
      <c r="B49" s="18" t="str">
        <f>IFERROR(__xludf.DUMMYFUNCTION("""COMPUTED_VALUE"""),"597")</f>
        <v>597</v>
      </c>
      <c r="C49" s="18" t="str">
        <f>IFERROR(__xludf.DUMMYFUNCTION("""COMPUTED_VALUE"""),"Mestres")</f>
        <v>Mestres</v>
      </c>
      <c r="D49" s="19">
        <f>IFERROR(__xludf.DUMMYFUNCTION("""COMPUTED_VALUE"""),597032.0)</f>
        <v>597032</v>
      </c>
      <c r="E49" s="20" t="str">
        <f>IFERROR(__xludf.DUMMYFUNCTION("""COMPUTED_VALUE"""),"Lingua extranxeira: Inglés")</f>
        <v>Lingua extranxeira: Inglés</v>
      </c>
      <c r="F49" s="19" t="str">
        <f>IFERROR(__xludf.DUMMYFUNCTION("""COMPUTED_VALUE"""),"27010891")</f>
        <v>27010891</v>
      </c>
      <c r="G49" s="21" t="str">
        <f>IFERROR(__xludf.DUMMYFUNCTION("""COMPUTED_VALUE"""),"CEIP Plurilingüe Gregorio Sanz")</f>
        <v>CEIP Plurilingüe Gregorio Sanz</v>
      </c>
      <c r="H49" s="21" t="str">
        <f>IFERROR(__xludf.DUMMYFUNCTION("""COMPUTED_VALUE"""),"Ribadeo")</f>
        <v>Ribadeo</v>
      </c>
      <c r="I49" s="21" t="str">
        <f>IFERROR(__xludf.DUMMYFUNCTION("""COMPUTED_VALUE"""),"Lugo")</f>
        <v>Lugo</v>
      </c>
    </row>
    <row r="50">
      <c r="A50" s="17">
        <f>IFERROR(__xludf.DUMMYFUNCTION("""COMPUTED_VALUE"""),46265.0)</f>
        <v>46265</v>
      </c>
      <c r="B50" s="18" t="str">
        <f>IFERROR(__xludf.DUMMYFUNCTION("""COMPUTED_VALUE"""),"597")</f>
        <v>597</v>
      </c>
      <c r="C50" s="18" t="str">
        <f>IFERROR(__xludf.DUMMYFUNCTION("""COMPUTED_VALUE"""),"Mestres")</f>
        <v>Mestres</v>
      </c>
      <c r="D50" s="19">
        <f>IFERROR(__xludf.DUMMYFUNCTION("""COMPUTED_VALUE"""),597025.0)</f>
        <v>597025</v>
      </c>
      <c r="E50" s="20" t="str">
        <f>IFERROR(__xludf.DUMMYFUNCTION("""COMPUTED_VALUE"""),"Lingua estranxeira: Inglés: 1º ciclo da ESO")</f>
        <v>Lingua estranxeira: Inglés: 1º ciclo da ESO</v>
      </c>
      <c r="F50" s="19" t="str">
        <f>IFERROR(__xludf.DUMMYFUNCTION("""COMPUTED_VALUE"""),"27012450")</f>
        <v>27012450</v>
      </c>
      <c r="G50" s="21" t="str">
        <f>IFERROR(__xludf.DUMMYFUNCTION("""COMPUTED_VALUE"""),"CPI Plurilingüe Dr. López Suárez")</f>
        <v>CPI Plurilingüe Dr. López Suárez</v>
      </c>
      <c r="H50" s="21" t="str">
        <f>IFERROR(__xludf.DUMMYFUNCTION("""COMPUTED_VALUE"""),"Saviñao (O)")</f>
        <v>Saviñao (O)</v>
      </c>
      <c r="I50" s="21" t="str">
        <f>IFERROR(__xludf.DUMMYFUNCTION("""COMPUTED_VALUE"""),"Lugo")</f>
        <v>Lugo</v>
      </c>
    </row>
    <row r="51">
      <c r="A51" s="17">
        <f>IFERROR(__xludf.DUMMYFUNCTION("""COMPUTED_VALUE"""),46265.0)</f>
        <v>46265</v>
      </c>
      <c r="B51" s="18" t="str">
        <f>IFERROR(__xludf.DUMMYFUNCTION("""COMPUTED_VALUE"""),"597")</f>
        <v>597</v>
      </c>
      <c r="C51" s="18" t="str">
        <f>IFERROR(__xludf.DUMMYFUNCTION("""COMPUTED_VALUE"""),"Mestres")</f>
        <v>Mestres</v>
      </c>
      <c r="D51" s="19">
        <f>IFERROR(__xludf.DUMMYFUNCTION("""COMPUTED_VALUE"""),597032.0)</f>
        <v>597032</v>
      </c>
      <c r="E51" s="20" t="str">
        <f>IFERROR(__xludf.DUMMYFUNCTION("""COMPUTED_VALUE"""),"Lingua extranxeira: Inglés")</f>
        <v>Lingua extranxeira: Inglés</v>
      </c>
      <c r="F51" s="19" t="str">
        <f>IFERROR(__xludf.DUMMYFUNCTION("""COMPUTED_VALUE"""),"27012474")</f>
        <v>27012474</v>
      </c>
      <c r="G51" s="21" t="str">
        <f>IFERROR(__xludf.DUMMYFUNCTION("""COMPUTED_VALUE"""),"CEIP Plurilingüe Virxe do Carme")</f>
        <v>CEIP Plurilingüe Virxe do Carme</v>
      </c>
      <c r="H51" s="21" t="str">
        <f>IFERROR(__xludf.DUMMYFUNCTION("""COMPUTED_VALUE"""),"Sober")</f>
        <v>Sober</v>
      </c>
      <c r="I51" s="21" t="str">
        <f>IFERROR(__xludf.DUMMYFUNCTION("""COMPUTED_VALUE"""),"Lugo")</f>
        <v>Lugo</v>
      </c>
    </row>
    <row r="52">
      <c r="A52" s="17">
        <f>IFERROR(__xludf.DUMMYFUNCTION("""COMPUTED_VALUE"""),46295.0)</f>
        <v>46295</v>
      </c>
      <c r="B52" s="18" t="str">
        <f>IFERROR(__xludf.DUMMYFUNCTION("""COMPUTED_VALUE"""),"597")</f>
        <v>597</v>
      </c>
      <c r="C52" s="18" t="str">
        <f>IFERROR(__xludf.DUMMYFUNCTION("""COMPUTED_VALUE"""),"Mestres")</f>
        <v>Mestres</v>
      </c>
      <c r="D52" s="19">
        <f>IFERROR(__xludf.DUMMYFUNCTION("""COMPUTED_VALUE"""),597032.0)</f>
        <v>597032</v>
      </c>
      <c r="E52" s="20" t="str">
        <f>IFERROR(__xludf.DUMMYFUNCTION("""COMPUTED_VALUE"""),"Lingua extranxeira: Inglés")</f>
        <v>Lingua extranxeira: Inglés</v>
      </c>
      <c r="F52" s="19" t="str">
        <f>IFERROR(__xludf.DUMMYFUNCTION("""COMPUTED_VALUE"""),"27012504")</f>
        <v>27012504</v>
      </c>
      <c r="G52" s="21" t="str">
        <f>IFERROR(__xludf.DUMMYFUNCTION("""COMPUTED_VALUE"""),"CPI San Tomé do Carballo")</f>
        <v>CPI San Tomé do Carballo</v>
      </c>
      <c r="H52" s="21" t="str">
        <f>IFERROR(__xludf.DUMMYFUNCTION("""COMPUTED_VALUE"""),"Taboada")</f>
        <v>Taboada</v>
      </c>
      <c r="I52" s="21" t="str">
        <f>IFERROR(__xludf.DUMMYFUNCTION("""COMPUTED_VALUE"""),"Lugo")</f>
        <v>Lugo</v>
      </c>
    </row>
    <row r="53">
      <c r="A53" s="17">
        <f>IFERROR(__xludf.DUMMYFUNCTION("""COMPUTED_VALUE"""),46387.0)</f>
        <v>46387</v>
      </c>
      <c r="B53" s="18" t="str">
        <f>IFERROR(__xludf.DUMMYFUNCTION("""COMPUTED_VALUE"""),"597")</f>
        <v>597</v>
      </c>
      <c r="C53" s="18" t="str">
        <f>IFERROR(__xludf.DUMMYFUNCTION("""COMPUTED_VALUE"""),"Mestres")</f>
        <v>Mestres</v>
      </c>
      <c r="D53" s="19">
        <f>IFERROR(__xludf.DUMMYFUNCTION("""COMPUTED_VALUE"""),597038.0)</f>
        <v>597038</v>
      </c>
      <c r="E53" s="20" t="str">
        <f>IFERROR(__xludf.DUMMYFUNCTION("""COMPUTED_VALUE"""),"Primaria")</f>
        <v>Primaria</v>
      </c>
      <c r="F53" s="19" t="str">
        <f>IFERROR(__xludf.DUMMYFUNCTION("""COMPUTED_VALUE"""),"27013338")</f>
        <v>27013338</v>
      </c>
      <c r="G53" s="21" t="str">
        <f>IFERROR(__xludf.DUMMYFUNCTION("""COMPUTED_VALUE"""),"CEIP Antonio Insua Bermúdez")</f>
        <v>CEIP Antonio Insua Bermúdez</v>
      </c>
      <c r="H53" s="21" t="str">
        <f>IFERROR(__xludf.DUMMYFUNCTION("""COMPUTED_VALUE"""),"Vilalba")</f>
        <v>Vilalba</v>
      </c>
      <c r="I53" s="21" t="str">
        <f>IFERROR(__xludf.DUMMYFUNCTION("""COMPUTED_VALUE"""),"Lugo")</f>
        <v>Lugo</v>
      </c>
    </row>
    <row r="54">
      <c r="A54" s="17">
        <f>IFERROR(__xludf.DUMMYFUNCTION("""COMPUTED_VALUE"""),46264.0)</f>
        <v>46264</v>
      </c>
      <c r="B54" s="18" t="str">
        <f>IFERROR(__xludf.DUMMYFUNCTION("""COMPUTED_VALUE"""),"597")</f>
        <v>597</v>
      </c>
      <c r="C54" s="18" t="str">
        <f>IFERROR(__xludf.DUMMYFUNCTION("""COMPUTED_VALUE"""),"Mestres")</f>
        <v>Mestres</v>
      </c>
      <c r="D54" s="19">
        <f>IFERROR(__xludf.DUMMYFUNCTION("""COMPUTED_VALUE"""),597038.0)</f>
        <v>597038</v>
      </c>
      <c r="E54" s="20" t="str">
        <f>IFERROR(__xludf.DUMMYFUNCTION("""COMPUTED_VALUE"""),"Primaria")</f>
        <v>Primaria</v>
      </c>
      <c r="F54" s="19" t="str">
        <f>IFERROR(__xludf.DUMMYFUNCTION("""COMPUTED_VALUE"""),"27015827")</f>
        <v>27015827</v>
      </c>
      <c r="G54" s="21" t="str">
        <f>IFERROR(__xludf.DUMMYFUNCTION("""COMPUTED_VALUE"""),"CEIP Terra Chá")</f>
        <v>CEIP Terra Chá</v>
      </c>
      <c r="H54" s="21" t="str">
        <f>IFERROR(__xludf.DUMMYFUNCTION("""COMPUTED_VALUE"""),"Vilalba")</f>
        <v>Vilalba</v>
      </c>
      <c r="I54" s="21" t="str">
        <f>IFERROR(__xludf.DUMMYFUNCTION("""COMPUTED_VALUE"""),"Lugo")</f>
        <v>Lugo</v>
      </c>
    </row>
    <row r="55">
      <c r="A55" s="22">
        <f>IFERROR(__xludf.DUMMYFUNCTION("""COMPUTED_VALUE"""),46387.0)</f>
        <v>46387</v>
      </c>
      <c r="B55" s="18" t="str">
        <f>IFERROR(__xludf.DUMMYFUNCTION("""COMPUTED_VALUE"""),"597")</f>
        <v>597</v>
      </c>
      <c r="C55" s="18" t="str">
        <f>IFERROR(__xludf.DUMMYFUNCTION("""COMPUTED_VALUE"""),"Mestres")</f>
        <v>Mestres</v>
      </c>
      <c r="D55" s="19">
        <f>IFERROR(__xludf.DUMMYFUNCTION("""COMPUTED_VALUE"""),597032.0)</f>
        <v>597032</v>
      </c>
      <c r="E55" s="20" t="str">
        <f>IFERROR(__xludf.DUMMYFUNCTION("""COMPUTED_VALUE"""),"Lingua extranxeira: Inglés")</f>
        <v>Lingua extranxeira: Inglés</v>
      </c>
      <c r="F55" s="19" t="str">
        <f>IFERROR(__xludf.DUMMYFUNCTION("""COMPUTED_VALUE"""),"27013338")</f>
        <v>27013338</v>
      </c>
      <c r="G55" s="21" t="str">
        <f>IFERROR(__xludf.DUMMYFUNCTION("""COMPUTED_VALUE"""),"CEIP Antonio Insua Bermúdez")</f>
        <v>CEIP Antonio Insua Bermúdez</v>
      </c>
      <c r="H55" s="21" t="str">
        <f>IFERROR(__xludf.DUMMYFUNCTION("""COMPUTED_VALUE"""),"Villalba")</f>
        <v>Villalba</v>
      </c>
      <c r="I55" s="21" t="str">
        <f>IFERROR(__xludf.DUMMYFUNCTION("""COMPUTED_VALUE"""),"Lugo")</f>
        <v>Lugo</v>
      </c>
    </row>
    <row r="56">
      <c r="A56" s="17">
        <f>IFERROR(__xludf.DUMMYFUNCTION("""COMPUTED_VALUE"""),46265.0)</f>
        <v>46265</v>
      </c>
      <c r="B56" s="18" t="str">
        <f>IFERROR(__xludf.DUMMYFUNCTION("""COMPUTED_VALUE"""),"597")</f>
        <v>597</v>
      </c>
      <c r="C56" s="18" t="str">
        <f>IFERROR(__xludf.DUMMYFUNCTION("""COMPUTED_VALUE"""),"Mestres")</f>
        <v>Mestres</v>
      </c>
      <c r="D56" s="19">
        <f>IFERROR(__xludf.DUMMYFUNCTION("""COMPUTED_VALUE"""),597067.0)</f>
        <v>597067</v>
      </c>
      <c r="E56" s="20" t="str">
        <f>IFERROR(__xludf.DUMMYFUNCTION("""COMPUTED_VALUE"""),"Lingua galega")</f>
        <v>Lingua galega</v>
      </c>
      <c r="F56" s="19" t="str">
        <f>IFERROR(__xludf.DUMMYFUNCTION("""COMPUTED_VALUE"""),"27013636")</f>
        <v>27013636</v>
      </c>
      <c r="G56" s="21" t="str">
        <f>IFERROR(__xludf.DUMMYFUNCTION("""COMPUTED_VALUE"""),"IES María Sarmiento")</f>
        <v>IES María Sarmiento</v>
      </c>
      <c r="H56" s="21" t="str">
        <f>IFERROR(__xludf.DUMMYFUNCTION("""COMPUTED_VALUE"""),"Viveiro")</f>
        <v>Viveiro</v>
      </c>
      <c r="I56" s="21" t="str">
        <f>IFERROR(__xludf.DUMMYFUNCTION("""COMPUTED_VALUE"""),"Lugo")</f>
        <v>Lugo</v>
      </c>
    </row>
    <row r="57">
      <c r="A57" s="17">
        <f>IFERROR(__xludf.DUMMYFUNCTION("""COMPUTED_VALUE"""),46265.0)</f>
        <v>46265</v>
      </c>
      <c r="B57" s="18" t="str">
        <f>IFERROR(__xludf.DUMMYFUNCTION("""COMPUTED_VALUE"""),"597")</f>
        <v>597</v>
      </c>
      <c r="C57" s="18" t="str">
        <f>IFERROR(__xludf.DUMMYFUNCTION("""COMPUTED_VALUE"""),"Mestres")</f>
        <v>Mestres</v>
      </c>
      <c r="D57" s="19">
        <f>IFERROR(__xludf.DUMMYFUNCTION("""COMPUTED_VALUE"""),597032.0)</f>
        <v>597032</v>
      </c>
      <c r="E57" s="20" t="str">
        <f>IFERROR(__xludf.DUMMYFUNCTION("""COMPUTED_VALUE"""),"Lingua extranxeira: Inglés")</f>
        <v>Lingua extranxeira: Inglés</v>
      </c>
      <c r="F57" s="19" t="str">
        <f>IFERROR(__xludf.DUMMYFUNCTION("""COMPUTED_VALUE"""),"27016674")</f>
        <v>27016674</v>
      </c>
      <c r="G57" s="21" t="str">
        <f>IFERROR(__xludf.DUMMYFUNCTION("""COMPUTED_VALUE"""),"CEP Luís Tobío")</f>
        <v>CEP Luís Tobío</v>
      </c>
      <c r="H57" s="21" t="str">
        <f>IFERROR(__xludf.DUMMYFUNCTION("""COMPUTED_VALUE"""),"Viveiro")</f>
        <v>Viveiro</v>
      </c>
      <c r="I57" s="21" t="str">
        <f>IFERROR(__xludf.DUMMYFUNCTION("""COMPUTED_VALUE"""),"Lugo")</f>
        <v>Lugo</v>
      </c>
    </row>
    <row r="58">
      <c r="A58" s="17">
        <f>IFERROR(__xludf.DUMMYFUNCTION("""COMPUTED_VALUE"""),46265.0)</f>
        <v>46265</v>
      </c>
      <c r="B58" s="18" t="str">
        <f>IFERROR(__xludf.DUMMYFUNCTION("""COMPUTED_VALUE"""),"597")</f>
        <v>597</v>
      </c>
      <c r="C58" s="18" t="str">
        <f>IFERROR(__xludf.DUMMYFUNCTION("""COMPUTED_VALUE"""),"Mestres")</f>
        <v>Mestres</v>
      </c>
      <c r="D58" s="19">
        <f>IFERROR(__xludf.DUMMYFUNCTION("""COMPUTED_VALUE"""),597038.0)</f>
        <v>597038</v>
      </c>
      <c r="E58" s="20" t="str">
        <f>IFERROR(__xludf.DUMMYFUNCTION("""COMPUTED_VALUE"""),"Primaria")</f>
        <v>Primaria</v>
      </c>
      <c r="F58" s="19" t="str">
        <f>IFERROR(__xludf.DUMMYFUNCTION("""COMPUTED_VALUE"""),"27016674")</f>
        <v>27016674</v>
      </c>
      <c r="G58" s="21" t="str">
        <f>IFERROR(__xludf.DUMMYFUNCTION("""COMPUTED_VALUE"""),"CEP Luís Tobío")</f>
        <v>CEP Luís Tobío</v>
      </c>
      <c r="H58" s="21" t="str">
        <f>IFERROR(__xludf.DUMMYFUNCTION("""COMPUTED_VALUE"""),"Viveiro")</f>
        <v>Viveiro</v>
      </c>
      <c r="I58" s="21" t="str">
        <f>IFERROR(__xludf.DUMMYFUNCTION("""COMPUTED_VALUE"""),"Lugo")</f>
        <v>Lugo</v>
      </c>
    </row>
    <row r="59">
      <c r="A59" s="17"/>
      <c r="B59" s="18"/>
      <c r="C59" s="18"/>
      <c r="D59" s="19"/>
      <c r="E59" s="20"/>
      <c r="F59" s="19"/>
      <c r="G59" s="21"/>
      <c r="H59" s="21"/>
      <c r="I59" s="21"/>
    </row>
    <row r="60">
      <c r="A60" s="17"/>
      <c r="B60" s="18"/>
      <c r="C60" s="18"/>
      <c r="D60" s="19"/>
      <c r="E60" s="20"/>
      <c r="F60" s="19"/>
      <c r="G60" s="21"/>
      <c r="H60" s="21"/>
      <c r="I60" s="21"/>
    </row>
    <row r="61">
      <c r="A61" s="17"/>
      <c r="B61" s="18"/>
      <c r="C61" s="18"/>
      <c r="D61" s="19"/>
      <c r="E61" s="20"/>
      <c r="F61" s="19"/>
      <c r="G61" s="21"/>
      <c r="H61" s="21"/>
      <c r="I61" s="21"/>
    </row>
    <row r="62">
      <c r="A62" s="22"/>
      <c r="B62" s="18"/>
      <c r="C62" s="18"/>
      <c r="D62" s="19"/>
      <c r="E62" s="20"/>
      <c r="F62" s="19"/>
      <c r="G62" s="21"/>
      <c r="H62" s="21"/>
      <c r="I62" s="21"/>
    </row>
    <row r="63">
      <c r="A63" s="17"/>
      <c r="B63" s="18"/>
      <c r="C63" s="18"/>
      <c r="D63" s="19"/>
      <c r="E63" s="20"/>
      <c r="F63" s="19"/>
      <c r="G63" s="21"/>
      <c r="H63" s="21"/>
      <c r="I63" s="21"/>
    </row>
    <row r="64">
      <c r="A64" s="17"/>
      <c r="B64" s="18"/>
      <c r="C64" s="18"/>
      <c r="D64" s="19"/>
      <c r="E64" s="20"/>
      <c r="F64" s="19"/>
      <c r="G64" s="21"/>
      <c r="H64" s="21"/>
      <c r="I64" s="21"/>
    </row>
    <row r="65">
      <c r="A65" s="17"/>
      <c r="B65" s="18"/>
      <c r="C65" s="18"/>
      <c r="D65" s="19"/>
      <c r="E65" s="20"/>
      <c r="F65" s="19"/>
      <c r="G65" s="21"/>
      <c r="H65" s="21"/>
      <c r="I65" s="21"/>
    </row>
    <row r="66">
      <c r="A66" s="22"/>
      <c r="B66" s="18"/>
      <c r="C66" s="18"/>
      <c r="D66" s="19"/>
      <c r="E66" s="20"/>
      <c r="F66" s="19"/>
      <c r="G66" s="21"/>
      <c r="H66" s="21"/>
      <c r="I66" s="21"/>
    </row>
    <row r="67">
      <c r="A67" s="17"/>
      <c r="B67" s="18"/>
      <c r="C67" s="18"/>
      <c r="D67" s="19"/>
      <c r="E67" s="20"/>
      <c r="F67" s="19"/>
      <c r="G67" s="21"/>
      <c r="H67" s="21"/>
      <c r="I67" s="21"/>
    </row>
    <row r="68">
      <c r="A68" s="6"/>
      <c r="B68" s="8"/>
      <c r="C68" s="8"/>
      <c r="D68" s="9"/>
      <c r="E68" s="10"/>
      <c r="F68" s="9"/>
      <c r="G68" s="12"/>
      <c r="H68" s="12"/>
      <c r="I68" s="12"/>
    </row>
  </sheetData>
  <mergeCells count="2">
    <mergeCell ref="A1:C1"/>
    <mergeCell ref="D1:I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5.75"/>
    <col customWidth="1" min="2" max="2" width="8.63"/>
    <col customWidth="1" min="3" max="3" width="8.0"/>
    <col customWidth="1" min="4" max="4" width="15.88"/>
    <col customWidth="1" min="5" max="5" width="25.5"/>
    <col customWidth="1" min="6" max="6" width="12.25"/>
    <col customWidth="1" min="7" max="7" width="32.38"/>
    <col customWidth="1" min="8" max="8" width="17.75"/>
  </cols>
  <sheetData>
    <row r="1" ht="102.75" customHeight="1">
      <c r="A1" s="1"/>
      <c r="D1" s="13" t="s">
        <v>224</v>
      </c>
    </row>
    <row r="2">
      <c r="A2" s="14" t="s">
        <v>0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4" t="s">
        <v>7</v>
      </c>
      <c r="H2" s="14" t="s">
        <v>8</v>
      </c>
      <c r="I2" s="14" t="s">
        <v>9</v>
      </c>
    </row>
    <row r="3">
      <c r="A3" s="17" t="str">
        <f>IFERROR(__xludf.DUMMYFUNCTION("FILTER(Primaria!A:I, Primaria!I:I=""Ourense"")"),"#N/A")</f>
        <v>#N/A</v>
      </c>
      <c r="B3" s="18"/>
      <c r="C3" s="18"/>
      <c r="D3" s="19"/>
      <c r="E3" s="20"/>
      <c r="F3" s="19"/>
      <c r="G3" s="21"/>
      <c r="H3" s="21"/>
      <c r="I3" s="21"/>
    </row>
    <row r="4">
      <c r="A4" s="17"/>
      <c r="B4" s="18"/>
      <c r="C4" s="18"/>
      <c r="D4" s="19"/>
      <c r="E4" s="20"/>
      <c r="F4" s="19"/>
      <c r="G4" s="21"/>
      <c r="H4" s="21"/>
      <c r="I4" s="21"/>
    </row>
    <row r="5">
      <c r="A5" s="17"/>
      <c r="B5" s="18"/>
      <c r="C5" s="18"/>
      <c r="D5" s="19"/>
      <c r="E5" s="20"/>
      <c r="F5" s="19"/>
      <c r="G5" s="21"/>
      <c r="H5" s="21"/>
      <c r="I5" s="21"/>
    </row>
    <row r="6">
      <c r="A6" s="17"/>
      <c r="B6" s="18"/>
      <c r="C6" s="18"/>
      <c r="D6" s="19"/>
      <c r="E6" s="20"/>
      <c r="F6" s="19"/>
      <c r="G6" s="21"/>
      <c r="H6" s="21"/>
      <c r="I6" s="21"/>
    </row>
    <row r="7">
      <c r="A7" s="22"/>
      <c r="B7" s="18"/>
      <c r="C7" s="18"/>
      <c r="D7" s="19"/>
      <c r="E7" s="20"/>
      <c r="F7" s="19"/>
      <c r="G7" s="21"/>
      <c r="H7" s="21"/>
      <c r="I7" s="21"/>
    </row>
    <row r="8">
      <c r="A8" s="22"/>
      <c r="B8" s="18"/>
      <c r="C8" s="18"/>
      <c r="D8" s="19"/>
      <c r="E8" s="20"/>
      <c r="F8" s="19"/>
      <c r="G8" s="21"/>
      <c r="H8" s="21"/>
      <c r="I8" s="21"/>
    </row>
    <row r="9">
      <c r="A9" s="17"/>
      <c r="B9" s="18"/>
      <c r="C9" s="18"/>
      <c r="D9" s="19"/>
      <c r="E9" s="20"/>
      <c r="F9" s="19"/>
      <c r="G9" s="21"/>
      <c r="H9" s="21"/>
      <c r="I9" s="21"/>
    </row>
    <row r="10">
      <c r="A10" s="17"/>
      <c r="B10" s="18"/>
      <c r="C10" s="18"/>
      <c r="D10" s="19"/>
      <c r="E10" s="20"/>
      <c r="F10" s="19"/>
      <c r="G10" s="21"/>
      <c r="H10" s="21"/>
      <c r="I10" s="21"/>
    </row>
    <row r="11">
      <c r="A11" s="17"/>
      <c r="B11" s="18"/>
      <c r="C11" s="18"/>
      <c r="D11" s="19"/>
      <c r="E11" s="20"/>
      <c r="F11" s="19"/>
      <c r="G11" s="21"/>
      <c r="H11" s="21"/>
      <c r="I11" s="21"/>
    </row>
    <row r="12">
      <c r="A12" s="17"/>
      <c r="B12" s="18"/>
      <c r="C12" s="18"/>
      <c r="D12" s="19"/>
      <c r="E12" s="20"/>
      <c r="F12" s="19"/>
      <c r="G12" s="21"/>
      <c r="H12" s="21"/>
      <c r="I12" s="21"/>
    </row>
    <row r="13">
      <c r="A13" s="17"/>
      <c r="B13" s="18"/>
      <c r="C13" s="18"/>
      <c r="D13" s="19"/>
      <c r="E13" s="20"/>
      <c r="F13" s="19"/>
      <c r="G13" s="21"/>
      <c r="H13" s="21"/>
      <c r="I13" s="21"/>
    </row>
    <row r="14">
      <c r="A14" s="22"/>
      <c r="B14" s="18"/>
      <c r="C14" s="18"/>
      <c r="D14" s="19"/>
      <c r="E14" s="20"/>
      <c r="F14" s="19"/>
      <c r="G14" s="21"/>
      <c r="H14" s="21"/>
      <c r="I14" s="21"/>
    </row>
    <row r="15">
      <c r="A15" s="17"/>
      <c r="B15" s="18"/>
      <c r="C15" s="18"/>
      <c r="D15" s="19"/>
      <c r="E15" s="20"/>
      <c r="F15" s="19"/>
      <c r="G15" s="21"/>
      <c r="H15" s="21"/>
      <c r="I15" s="21"/>
    </row>
    <row r="16">
      <c r="A16" s="22"/>
      <c r="B16" s="18"/>
      <c r="C16" s="18"/>
      <c r="D16" s="19"/>
      <c r="E16" s="20"/>
      <c r="F16" s="19"/>
      <c r="G16" s="21"/>
      <c r="H16" s="21"/>
      <c r="I16" s="21"/>
    </row>
    <row r="17">
      <c r="A17" s="17"/>
      <c r="B17" s="18"/>
      <c r="C17" s="18"/>
      <c r="D17" s="19"/>
      <c r="E17" s="20"/>
      <c r="F17" s="19"/>
      <c r="G17" s="21"/>
      <c r="H17" s="21"/>
      <c r="I17" s="21"/>
    </row>
    <row r="18">
      <c r="A18" s="17"/>
      <c r="B18" s="18"/>
      <c r="C18" s="18"/>
      <c r="D18" s="19"/>
      <c r="E18" s="20"/>
      <c r="F18" s="19"/>
      <c r="G18" s="21"/>
      <c r="H18" s="21"/>
      <c r="I18" s="21"/>
    </row>
    <row r="19">
      <c r="A19" s="17"/>
      <c r="B19" s="18"/>
      <c r="C19" s="18"/>
      <c r="D19" s="19"/>
      <c r="E19" s="20"/>
      <c r="F19" s="19"/>
      <c r="G19" s="21"/>
      <c r="H19" s="21"/>
      <c r="I19" s="21"/>
    </row>
    <row r="20">
      <c r="A20" s="22"/>
      <c r="B20" s="18"/>
      <c r="C20" s="18"/>
      <c r="D20" s="19"/>
      <c r="E20" s="20"/>
      <c r="F20" s="19"/>
      <c r="G20" s="21"/>
      <c r="H20" s="21"/>
      <c r="I20" s="21"/>
    </row>
    <row r="21">
      <c r="A21" s="17"/>
      <c r="B21" s="18"/>
      <c r="C21" s="18"/>
      <c r="D21" s="19"/>
      <c r="E21" s="20"/>
      <c r="F21" s="19"/>
      <c r="G21" s="21"/>
      <c r="H21" s="21"/>
      <c r="I21" s="21"/>
    </row>
    <row r="22">
      <c r="A22" s="17"/>
      <c r="B22" s="18"/>
      <c r="C22" s="18"/>
      <c r="D22" s="19"/>
      <c r="E22" s="20"/>
      <c r="F22" s="19"/>
      <c r="G22" s="21"/>
      <c r="H22" s="21"/>
      <c r="I22" s="21"/>
    </row>
    <row r="23">
      <c r="A23" s="17"/>
      <c r="B23" s="18"/>
      <c r="C23" s="18"/>
      <c r="D23" s="19"/>
      <c r="E23" s="20"/>
      <c r="F23" s="19"/>
      <c r="G23" s="21"/>
      <c r="H23" s="21"/>
      <c r="I23" s="21"/>
    </row>
    <row r="24">
      <c r="A24" s="17"/>
      <c r="B24" s="18"/>
      <c r="C24" s="18"/>
      <c r="D24" s="19"/>
      <c r="E24" s="20"/>
      <c r="F24" s="19"/>
      <c r="G24" s="21"/>
      <c r="H24" s="21"/>
      <c r="I24" s="21"/>
    </row>
    <row r="25">
      <c r="A25" s="17"/>
      <c r="B25" s="18"/>
      <c r="C25" s="18"/>
      <c r="D25" s="19"/>
      <c r="E25" s="20"/>
      <c r="F25" s="19"/>
      <c r="G25" s="21"/>
      <c r="H25" s="21"/>
      <c r="I25" s="21"/>
    </row>
    <row r="26">
      <c r="A26" s="17"/>
      <c r="B26" s="18"/>
      <c r="C26" s="18"/>
      <c r="D26" s="19"/>
      <c r="E26" s="20"/>
      <c r="F26" s="19"/>
      <c r="G26" s="21"/>
      <c r="H26" s="21"/>
      <c r="I26" s="21"/>
    </row>
    <row r="27">
      <c r="A27" s="17"/>
      <c r="B27" s="18"/>
      <c r="C27" s="18"/>
      <c r="D27" s="19"/>
      <c r="E27" s="20"/>
      <c r="F27" s="19"/>
      <c r="G27" s="21"/>
      <c r="H27" s="21"/>
      <c r="I27" s="21"/>
    </row>
    <row r="28">
      <c r="A28" s="17"/>
      <c r="B28" s="18"/>
      <c r="C28" s="18"/>
      <c r="D28" s="19"/>
      <c r="E28" s="20"/>
      <c r="F28" s="19"/>
      <c r="G28" s="21"/>
      <c r="H28" s="21"/>
      <c r="I28" s="21"/>
    </row>
    <row r="29">
      <c r="A29" s="17"/>
      <c r="B29" s="18"/>
      <c r="C29" s="18"/>
      <c r="D29" s="19"/>
      <c r="E29" s="20"/>
      <c r="F29" s="19"/>
      <c r="G29" s="21"/>
      <c r="H29" s="21"/>
      <c r="I29" s="21"/>
    </row>
    <row r="30">
      <c r="A30" s="17"/>
      <c r="B30" s="18"/>
      <c r="C30" s="18"/>
      <c r="D30" s="19"/>
      <c r="E30" s="20"/>
      <c r="F30" s="19"/>
      <c r="G30" s="21"/>
      <c r="H30" s="21"/>
      <c r="I30" s="21"/>
    </row>
    <row r="31">
      <c r="A31" s="17"/>
      <c r="B31" s="18"/>
      <c r="C31" s="18"/>
      <c r="D31" s="19"/>
      <c r="E31" s="20"/>
      <c r="F31" s="19"/>
      <c r="G31" s="21"/>
      <c r="H31" s="21"/>
      <c r="I31" s="21"/>
    </row>
    <row r="32">
      <c r="A32" s="17"/>
      <c r="B32" s="18"/>
      <c r="C32" s="18"/>
      <c r="D32" s="19"/>
      <c r="E32" s="20"/>
      <c r="F32" s="19"/>
      <c r="G32" s="21"/>
      <c r="H32" s="21"/>
      <c r="I32" s="21"/>
    </row>
    <row r="33">
      <c r="A33" s="17"/>
      <c r="B33" s="18"/>
      <c r="C33" s="18"/>
      <c r="D33" s="19"/>
      <c r="E33" s="20"/>
      <c r="F33" s="19"/>
      <c r="G33" s="21"/>
      <c r="H33" s="21"/>
      <c r="I33" s="21"/>
    </row>
    <row r="34">
      <c r="A34" s="22"/>
      <c r="B34" s="18"/>
      <c r="C34" s="18"/>
      <c r="D34" s="19"/>
      <c r="E34" s="20"/>
      <c r="F34" s="19"/>
      <c r="G34" s="21"/>
      <c r="H34" s="21"/>
      <c r="I34" s="21"/>
    </row>
    <row r="35">
      <c r="A35" s="17"/>
      <c r="B35" s="18"/>
      <c r="C35" s="18"/>
      <c r="D35" s="19"/>
      <c r="E35" s="20"/>
      <c r="F35" s="19"/>
      <c r="G35" s="21"/>
      <c r="H35" s="21"/>
      <c r="I35" s="21"/>
    </row>
    <row r="36">
      <c r="A36" s="17"/>
      <c r="B36" s="18"/>
      <c r="C36" s="18"/>
      <c r="D36" s="19"/>
      <c r="E36" s="20"/>
      <c r="F36" s="19"/>
      <c r="G36" s="21"/>
      <c r="H36" s="21"/>
      <c r="I36" s="21"/>
    </row>
    <row r="37">
      <c r="A37" s="17"/>
      <c r="B37" s="18"/>
      <c r="C37" s="18"/>
      <c r="D37" s="19"/>
      <c r="E37" s="20"/>
      <c r="F37" s="19"/>
      <c r="G37" s="21"/>
      <c r="H37" s="21"/>
      <c r="I37" s="21"/>
    </row>
    <row r="38">
      <c r="A38" s="17"/>
      <c r="B38" s="18"/>
      <c r="C38" s="18"/>
      <c r="D38" s="19"/>
      <c r="E38" s="20"/>
      <c r="F38" s="19"/>
      <c r="G38" s="21"/>
      <c r="H38" s="21"/>
      <c r="I38" s="21"/>
    </row>
    <row r="39">
      <c r="A39" s="17"/>
      <c r="B39" s="18"/>
      <c r="C39" s="18"/>
      <c r="D39" s="19"/>
      <c r="E39" s="20"/>
      <c r="F39" s="19"/>
      <c r="G39" s="21"/>
      <c r="H39" s="21"/>
      <c r="I39" s="21"/>
    </row>
    <row r="40">
      <c r="A40" s="17"/>
      <c r="B40" s="18"/>
      <c r="C40" s="18"/>
      <c r="D40" s="19"/>
      <c r="E40" s="20"/>
      <c r="F40" s="19"/>
      <c r="G40" s="21"/>
      <c r="H40" s="21"/>
      <c r="I40" s="21"/>
    </row>
    <row r="41">
      <c r="A41" s="17"/>
      <c r="B41" s="18"/>
      <c r="C41" s="18"/>
      <c r="D41" s="19"/>
      <c r="E41" s="20"/>
      <c r="F41" s="19"/>
      <c r="G41" s="21"/>
      <c r="H41" s="21"/>
      <c r="I41" s="21"/>
    </row>
    <row r="42">
      <c r="A42" s="22"/>
      <c r="B42" s="18"/>
      <c r="C42" s="18"/>
      <c r="D42" s="19"/>
      <c r="E42" s="20"/>
      <c r="F42" s="19"/>
      <c r="G42" s="21"/>
      <c r="H42" s="21"/>
      <c r="I42" s="21"/>
    </row>
    <row r="43">
      <c r="A43" s="17"/>
      <c r="B43" s="18"/>
      <c r="C43" s="18"/>
      <c r="D43" s="19"/>
      <c r="E43" s="20"/>
      <c r="F43" s="19"/>
      <c r="G43" s="21"/>
      <c r="H43" s="21"/>
      <c r="I43" s="21"/>
    </row>
    <row r="44">
      <c r="A44" s="17"/>
      <c r="B44" s="18"/>
      <c r="C44" s="18"/>
      <c r="D44" s="19"/>
      <c r="E44" s="20"/>
      <c r="F44" s="19"/>
      <c r="G44" s="21"/>
      <c r="H44" s="21"/>
      <c r="I44" s="21"/>
    </row>
    <row r="45">
      <c r="A45" s="17"/>
      <c r="B45" s="18"/>
      <c r="C45" s="18"/>
      <c r="D45" s="19"/>
      <c r="E45" s="20"/>
      <c r="F45" s="19"/>
      <c r="G45" s="21"/>
      <c r="H45" s="21"/>
      <c r="I45" s="21"/>
    </row>
    <row r="46">
      <c r="A46" s="17"/>
      <c r="B46" s="18"/>
      <c r="C46" s="18"/>
      <c r="D46" s="19"/>
      <c r="E46" s="20"/>
      <c r="F46" s="19"/>
      <c r="G46" s="21"/>
      <c r="H46" s="21"/>
      <c r="I46" s="21"/>
    </row>
    <row r="47">
      <c r="A47" s="17"/>
      <c r="B47" s="18"/>
      <c r="C47" s="18"/>
      <c r="D47" s="19"/>
      <c r="E47" s="20"/>
      <c r="F47" s="19"/>
      <c r="G47" s="21"/>
      <c r="H47" s="21"/>
      <c r="I47" s="21"/>
    </row>
    <row r="48">
      <c r="A48" s="17"/>
      <c r="B48" s="18"/>
      <c r="C48" s="18"/>
      <c r="D48" s="19"/>
      <c r="E48" s="20"/>
      <c r="F48" s="19"/>
      <c r="G48" s="21"/>
      <c r="H48" s="21"/>
      <c r="I48" s="21"/>
    </row>
    <row r="49">
      <c r="A49" s="22"/>
      <c r="B49" s="18"/>
      <c r="C49" s="18"/>
      <c r="D49" s="19"/>
      <c r="E49" s="20"/>
      <c r="F49" s="19"/>
      <c r="G49" s="21"/>
      <c r="H49" s="21"/>
      <c r="I49" s="21"/>
    </row>
    <row r="50">
      <c r="A50" s="17"/>
      <c r="B50" s="18"/>
      <c r="C50" s="18"/>
      <c r="D50" s="19"/>
      <c r="E50" s="20"/>
      <c r="F50" s="19"/>
      <c r="G50" s="21"/>
      <c r="H50" s="21"/>
      <c r="I50" s="21"/>
    </row>
    <row r="51">
      <c r="A51" s="17"/>
      <c r="B51" s="18"/>
      <c r="C51" s="18"/>
      <c r="D51" s="19"/>
      <c r="E51" s="20"/>
      <c r="F51" s="19"/>
      <c r="G51" s="21"/>
      <c r="H51" s="21"/>
      <c r="I51" s="21"/>
    </row>
    <row r="52">
      <c r="A52" s="17"/>
      <c r="B52" s="18"/>
      <c r="C52" s="18"/>
      <c r="D52" s="19"/>
      <c r="E52" s="20"/>
      <c r="F52" s="19"/>
      <c r="G52" s="21"/>
      <c r="H52" s="21"/>
      <c r="I52" s="21"/>
    </row>
    <row r="53">
      <c r="A53" s="17"/>
      <c r="B53" s="18"/>
      <c r="C53" s="18"/>
      <c r="D53" s="19"/>
      <c r="E53" s="20"/>
      <c r="F53" s="19"/>
      <c r="G53" s="21"/>
      <c r="H53" s="21"/>
      <c r="I53" s="21"/>
    </row>
    <row r="54">
      <c r="A54" s="17"/>
      <c r="B54" s="18"/>
      <c r="C54" s="18"/>
      <c r="D54" s="19"/>
      <c r="E54" s="20"/>
      <c r="F54" s="19"/>
      <c r="G54" s="21"/>
      <c r="H54" s="21"/>
      <c r="I54" s="21"/>
    </row>
    <row r="55">
      <c r="A55" s="22"/>
      <c r="B55" s="18"/>
      <c r="C55" s="18"/>
      <c r="D55" s="19"/>
      <c r="E55" s="20"/>
      <c r="F55" s="19"/>
      <c r="G55" s="21"/>
      <c r="H55" s="21"/>
      <c r="I55" s="21"/>
    </row>
    <row r="56">
      <c r="A56" s="17"/>
      <c r="B56" s="18"/>
      <c r="C56" s="18"/>
      <c r="D56" s="19"/>
      <c r="E56" s="20"/>
      <c r="F56" s="19"/>
      <c r="G56" s="21"/>
      <c r="H56" s="21"/>
      <c r="I56" s="21"/>
    </row>
    <row r="57">
      <c r="A57" s="17"/>
      <c r="B57" s="18"/>
      <c r="C57" s="18"/>
      <c r="D57" s="19"/>
      <c r="E57" s="20"/>
      <c r="F57" s="19"/>
      <c r="G57" s="21"/>
      <c r="H57" s="21"/>
      <c r="I57" s="21"/>
    </row>
    <row r="58">
      <c r="A58" s="17"/>
      <c r="B58" s="18"/>
      <c r="C58" s="18"/>
      <c r="D58" s="19"/>
      <c r="E58" s="20"/>
      <c r="F58" s="19"/>
      <c r="G58" s="21"/>
      <c r="H58" s="21"/>
      <c r="I58" s="21"/>
    </row>
    <row r="59">
      <c r="A59" s="17"/>
      <c r="B59" s="18"/>
      <c r="C59" s="18"/>
      <c r="D59" s="19"/>
      <c r="E59" s="20"/>
      <c r="F59" s="19"/>
      <c r="G59" s="21"/>
      <c r="H59" s="21"/>
      <c r="I59" s="21"/>
    </row>
    <row r="60">
      <c r="A60" s="17"/>
      <c r="B60" s="18"/>
      <c r="C60" s="18"/>
      <c r="D60" s="19"/>
      <c r="E60" s="20"/>
      <c r="F60" s="19"/>
      <c r="G60" s="21"/>
      <c r="H60" s="21"/>
      <c r="I60" s="21"/>
    </row>
    <row r="61">
      <c r="A61" s="17"/>
      <c r="B61" s="18"/>
      <c r="C61" s="18"/>
      <c r="D61" s="19"/>
      <c r="E61" s="20"/>
      <c r="F61" s="19"/>
      <c r="G61" s="21"/>
      <c r="H61" s="21"/>
      <c r="I61" s="21"/>
    </row>
    <row r="62">
      <c r="A62" s="22"/>
      <c r="B62" s="18"/>
      <c r="C62" s="18"/>
      <c r="D62" s="19"/>
      <c r="E62" s="20"/>
      <c r="F62" s="19"/>
      <c r="G62" s="21"/>
      <c r="H62" s="21"/>
      <c r="I62" s="21"/>
    </row>
    <row r="63">
      <c r="A63" s="26"/>
      <c r="B63" s="27"/>
      <c r="C63" s="27"/>
      <c r="D63" s="28"/>
      <c r="E63" s="29"/>
      <c r="F63" s="28"/>
      <c r="G63" s="30"/>
      <c r="H63" s="30"/>
      <c r="I63" s="30"/>
    </row>
    <row r="64">
      <c r="A64" s="26"/>
      <c r="B64" s="27"/>
      <c r="C64" s="27"/>
      <c r="D64" s="28"/>
      <c r="E64" s="29"/>
      <c r="F64" s="28"/>
      <c r="G64" s="30"/>
      <c r="H64" s="30"/>
      <c r="I64" s="30"/>
    </row>
    <row r="65">
      <c r="A65" s="26"/>
      <c r="B65" s="27"/>
      <c r="C65" s="27"/>
      <c r="D65" s="28"/>
      <c r="E65" s="29"/>
      <c r="F65" s="28"/>
      <c r="G65" s="30"/>
      <c r="H65" s="30"/>
      <c r="I65" s="30"/>
    </row>
    <row r="66">
      <c r="A66" s="31"/>
      <c r="B66" s="27"/>
      <c r="C66" s="27"/>
      <c r="D66" s="28"/>
      <c r="E66" s="29"/>
      <c r="F66" s="28"/>
      <c r="G66" s="30"/>
      <c r="H66" s="30"/>
      <c r="I66" s="30"/>
    </row>
    <row r="67">
      <c r="A67" s="26"/>
      <c r="B67" s="27"/>
      <c r="C67" s="27"/>
      <c r="D67" s="28"/>
      <c r="E67" s="29"/>
      <c r="F67" s="28"/>
      <c r="G67" s="30"/>
      <c r="H67" s="30"/>
      <c r="I67" s="30"/>
    </row>
    <row r="68">
      <c r="A68" s="26"/>
      <c r="B68" s="27"/>
      <c r="C68" s="27"/>
      <c r="D68" s="28"/>
      <c r="E68" s="29"/>
      <c r="F68" s="28"/>
      <c r="G68" s="30"/>
      <c r="H68" s="30"/>
      <c r="I68" s="30"/>
    </row>
    <row r="69">
      <c r="A69" s="26"/>
      <c r="B69" s="27"/>
      <c r="C69" s="27"/>
      <c r="D69" s="28"/>
      <c r="E69" s="29"/>
      <c r="F69" s="28"/>
      <c r="G69" s="30"/>
      <c r="H69" s="30"/>
      <c r="I69" s="30"/>
    </row>
    <row r="70">
      <c r="A70" s="26"/>
      <c r="B70" s="27"/>
      <c r="C70" s="27"/>
      <c r="D70" s="28"/>
      <c r="E70" s="29"/>
      <c r="F70" s="28"/>
      <c r="G70" s="30"/>
      <c r="H70" s="30"/>
      <c r="I70" s="30"/>
    </row>
    <row r="71">
      <c r="A71" s="26"/>
      <c r="B71" s="27"/>
      <c r="C71" s="27"/>
      <c r="D71" s="28"/>
      <c r="E71" s="29"/>
      <c r="F71" s="28"/>
      <c r="G71" s="30"/>
      <c r="H71" s="30"/>
      <c r="I71" s="30"/>
    </row>
    <row r="72">
      <c r="A72" s="26"/>
      <c r="B72" s="27"/>
      <c r="C72" s="27"/>
      <c r="D72" s="28"/>
      <c r="E72" s="29"/>
      <c r="F72" s="28"/>
      <c r="G72" s="30"/>
      <c r="H72" s="30"/>
      <c r="I72" s="30"/>
    </row>
    <row r="73">
      <c r="A73" s="26"/>
      <c r="B73" s="27"/>
      <c r="C73" s="27"/>
      <c r="D73" s="28"/>
      <c r="E73" s="29"/>
      <c r="F73" s="28"/>
      <c r="G73" s="30"/>
      <c r="H73" s="30"/>
      <c r="I73" s="30"/>
    </row>
    <row r="74">
      <c r="A74" s="31"/>
      <c r="B74" s="27"/>
      <c r="C74" s="27"/>
      <c r="D74" s="28"/>
      <c r="E74" s="29"/>
      <c r="F74" s="28"/>
      <c r="G74" s="30"/>
      <c r="H74" s="30"/>
      <c r="I74" s="30"/>
    </row>
    <row r="75">
      <c r="A75" s="26"/>
      <c r="B75" s="27"/>
      <c r="C75" s="27"/>
      <c r="D75" s="28"/>
      <c r="E75" s="29"/>
      <c r="F75" s="28"/>
      <c r="G75" s="30"/>
      <c r="H75" s="30"/>
      <c r="I75" s="30"/>
    </row>
    <row r="76">
      <c r="A76" s="26"/>
      <c r="B76" s="27"/>
      <c r="C76" s="27"/>
      <c r="D76" s="28"/>
      <c r="E76" s="29"/>
      <c r="F76" s="28"/>
      <c r="G76" s="30"/>
      <c r="H76" s="30"/>
      <c r="I76" s="30"/>
    </row>
    <row r="77">
      <c r="A77" s="26"/>
      <c r="B77" s="27"/>
      <c r="C77" s="27"/>
      <c r="D77" s="28"/>
      <c r="E77" s="29"/>
      <c r="F77" s="28"/>
      <c r="G77" s="30"/>
      <c r="H77" s="30"/>
      <c r="I77" s="30"/>
    </row>
    <row r="78">
      <c r="A78" s="26"/>
      <c r="B78" s="27"/>
      <c r="C78" s="27"/>
      <c r="D78" s="28"/>
      <c r="E78" s="29"/>
      <c r="F78" s="28"/>
      <c r="G78" s="30"/>
      <c r="H78" s="30"/>
      <c r="I78" s="30"/>
    </row>
    <row r="79">
      <c r="A79" s="26"/>
      <c r="B79" s="27"/>
      <c r="C79" s="27"/>
      <c r="D79" s="28"/>
      <c r="E79" s="29"/>
      <c r="F79" s="28"/>
      <c r="G79" s="30"/>
      <c r="H79" s="30"/>
      <c r="I79" s="30"/>
    </row>
    <row r="80">
      <c r="A80" s="31"/>
      <c r="B80" s="27"/>
      <c r="C80" s="27"/>
      <c r="D80" s="28"/>
      <c r="E80" s="29"/>
      <c r="F80" s="28"/>
      <c r="G80" s="30"/>
      <c r="H80" s="30"/>
      <c r="I80" s="30"/>
    </row>
    <row r="81">
      <c r="A81" s="31"/>
      <c r="B81" s="27"/>
      <c r="C81" s="27"/>
      <c r="D81" s="28"/>
      <c r="E81" s="29"/>
      <c r="F81" s="28"/>
      <c r="G81" s="30"/>
      <c r="H81" s="30"/>
      <c r="I81" s="30"/>
    </row>
    <row r="82">
      <c r="A82" s="26"/>
      <c r="B82" s="27"/>
      <c r="C82" s="27"/>
      <c r="D82" s="28"/>
      <c r="E82" s="29"/>
      <c r="F82" s="28"/>
      <c r="G82" s="30"/>
      <c r="H82" s="30"/>
      <c r="I82" s="30"/>
    </row>
    <row r="83">
      <c r="A83" s="26"/>
      <c r="B83" s="27"/>
      <c r="C83" s="27"/>
      <c r="D83" s="28"/>
      <c r="E83" s="29"/>
      <c r="F83" s="28"/>
      <c r="G83" s="30"/>
      <c r="H83" s="30"/>
      <c r="I83" s="30"/>
    </row>
    <row r="84">
      <c r="A84" s="26"/>
      <c r="B84" s="27"/>
      <c r="C84" s="27"/>
      <c r="D84" s="28"/>
      <c r="E84" s="29"/>
      <c r="F84" s="28"/>
      <c r="G84" s="30"/>
      <c r="H84" s="30"/>
      <c r="I84" s="30"/>
    </row>
    <row r="85">
      <c r="A85" s="26"/>
      <c r="B85" s="27"/>
      <c r="C85" s="27"/>
      <c r="D85" s="28"/>
      <c r="E85" s="29"/>
      <c r="F85" s="28"/>
      <c r="G85" s="30"/>
      <c r="H85" s="30"/>
      <c r="I85" s="30"/>
    </row>
    <row r="86">
      <c r="A86" s="31"/>
      <c r="B86" s="27"/>
      <c r="C86" s="27"/>
      <c r="D86" s="28"/>
      <c r="E86" s="29"/>
      <c r="F86" s="28"/>
      <c r="G86" s="30"/>
      <c r="H86" s="30"/>
      <c r="I86" s="30"/>
    </row>
    <row r="87">
      <c r="A87" s="26"/>
      <c r="B87" s="27"/>
      <c r="C87" s="27"/>
      <c r="D87" s="28"/>
      <c r="E87" s="29"/>
      <c r="F87" s="28"/>
      <c r="G87" s="30"/>
      <c r="H87" s="30"/>
      <c r="I87" s="30"/>
    </row>
    <row r="88">
      <c r="A88" s="26"/>
      <c r="B88" s="27"/>
      <c r="C88" s="27"/>
      <c r="D88" s="28"/>
      <c r="E88" s="29"/>
      <c r="F88" s="28"/>
      <c r="G88" s="30"/>
      <c r="H88" s="30"/>
      <c r="I88" s="30"/>
    </row>
    <row r="89">
      <c r="A89" s="26"/>
      <c r="B89" s="27"/>
      <c r="C89" s="27"/>
      <c r="D89" s="28"/>
      <c r="E89" s="29"/>
      <c r="F89" s="28"/>
      <c r="G89" s="30"/>
      <c r="H89" s="30"/>
      <c r="I89" s="30"/>
    </row>
    <row r="90">
      <c r="A90" s="26"/>
      <c r="B90" s="27"/>
      <c r="C90" s="27"/>
      <c r="D90" s="28"/>
      <c r="E90" s="29"/>
      <c r="F90" s="28"/>
      <c r="G90" s="30"/>
      <c r="H90" s="30"/>
      <c r="I90" s="30"/>
    </row>
    <row r="91">
      <c r="A91" s="26"/>
      <c r="B91" s="27"/>
      <c r="C91" s="27"/>
      <c r="D91" s="28"/>
      <c r="E91" s="29"/>
      <c r="F91" s="28"/>
      <c r="G91" s="30"/>
      <c r="H91" s="30"/>
      <c r="I91" s="30"/>
    </row>
    <row r="92">
      <c r="A92" s="26"/>
      <c r="B92" s="27"/>
      <c r="C92" s="27"/>
      <c r="D92" s="28"/>
      <c r="E92" s="29"/>
      <c r="F92" s="28"/>
      <c r="G92" s="30"/>
      <c r="H92" s="30"/>
      <c r="I92" s="30"/>
    </row>
    <row r="93">
      <c r="A93" s="26"/>
      <c r="B93" s="27"/>
      <c r="C93" s="27"/>
      <c r="D93" s="28"/>
      <c r="E93" s="29"/>
      <c r="F93" s="28"/>
      <c r="G93" s="30"/>
      <c r="H93" s="30"/>
      <c r="I93" s="30"/>
    </row>
    <row r="94">
      <c r="A94" s="26"/>
      <c r="B94" s="27"/>
      <c r="C94" s="27"/>
      <c r="D94" s="28"/>
      <c r="E94" s="29"/>
      <c r="F94" s="28"/>
      <c r="G94" s="30"/>
      <c r="H94" s="30"/>
      <c r="I94" s="30"/>
    </row>
    <row r="95">
      <c r="A95" s="26"/>
      <c r="B95" s="27"/>
      <c r="C95" s="27"/>
      <c r="D95" s="28"/>
      <c r="E95" s="29"/>
      <c r="F95" s="28"/>
      <c r="G95" s="30"/>
      <c r="H95" s="30"/>
      <c r="I95" s="30"/>
    </row>
    <row r="96">
      <c r="A96" s="26"/>
      <c r="B96" s="27"/>
      <c r="C96" s="27"/>
      <c r="D96" s="28"/>
      <c r="E96" s="29"/>
      <c r="F96" s="28"/>
      <c r="G96" s="30"/>
      <c r="H96" s="30"/>
      <c r="I96" s="30"/>
    </row>
    <row r="97">
      <c r="A97" s="31"/>
      <c r="B97" s="27"/>
      <c r="C97" s="27"/>
      <c r="D97" s="28"/>
      <c r="E97" s="29"/>
      <c r="F97" s="28"/>
      <c r="G97" s="30"/>
      <c r="H97" s="30"/>
      <c r="I97" s="30"/>
    </row>
    <row r="98">
      <c r="A98" s="26"/>
      <c r="B98" s="27"/>
      <c r="C98" s="27"/>
      <c r="D98" s="28"/>
      <c r="E98" s="29"/>
      <c r="F98" s="28"/>
      <c r="G98" s="30"/>
      <c r="H98" s="30"/>
      <c r="I98" s="30"/>
    </row>
    <row r="99">
      <c r="A99" s="26"/>
      <c r="B99" s="27"/>
      <c r="C99" s="27"/>
      <c r="D99" s="28"/>
      <c r="E99" s="29"/>
      <c r="F99" s="28"/>
      <c r="G99" s="30"/>
      <c r="H99" s="30"/>
      <c r="I99" s="30"/>
    </row>
    <row r="100">
      <c r="A100" s="26"/>
      <c r="B100" s="27"/>
      <c r="C100" s="27"/>
      <c r="D100" s="28"/>
      <c r="E100" s="29"/>
      <c r="F100" s="28"/>
      <c r="G100" s="30"/>
      <c r="H100" s="30"/>
      <c r="I100" s="30"/>
    </row>
    <row r="101">
      <c r="A101" s="26"/>
      <c r="B101" s="27"/>
      <c r="C101" s="27"/>
      <c r="D101" s="28"/>
      <c r="E101" s="29"/>
      <c r="F101" s="28"/>
      <c r="G101" s="30"/>
      <c r="H101" s="30"/>
      <c r="I101" s="30"/>
    </row>
    <row r="102">
      <c r="A102" s="26"/>
      <c r="B102" s="27"/>
      <c r="C102" s="27"/>
      <c r="D102" s="28"/>
      <c r="E102" s="29"/>
      <c r="F102" s="28"/>
      <c r="G102" s="30"/>
      <c r="H102" s="30"/>
      <c r="I102" s="30"/>
    </row>
    <row r="103">
      <c r="A103" s="26"/>
      <c r="B103" s="27"/>
      <c r="C103" s="27"/>
      <c r="D103" s="28"/>
      <c r="E103" s="29"/>
      <c r="F103" s="28"/>
      <c r="G103" s="30"/>
      <c r="H103" s="30"/>
      <c r="I103" s="30"/>
    </row>
    <row r="104">
      <c r="A104" s="26"/>
      <c r="B104" s="27"/>
      <c r="C104" s="27"/>
      <c r="D104" s="28"/>
      <c r="E104" s="29"/>
      <c r="F104" s="28"/>
      <c r="G104" s="30"/>
      <c r="H104" s="30"/>
      <c r="I104" s="30"/>
    </row>
    <row r="105">
      <c r="A105" s="26"/>
      <c r="B105" s="27"/>
      <c r="C105" s="27"/>
      <c r="D105" s="28"/>
      <c r="E105" s="29"/>
      <c r="F105" s="28"/>
      <c r="G105" s="30"/>
      <c r="H105" s="30"/>
      <c r="I105" s="30"/>
    </row>
    <row r="106">
      <c r="A106" s="31"/>
      <c r="B106" s="27"/>
      <c r="C106" s="27"/>
      <c r="D106" s="28"/>
      <c r="E106" s="29"/>
      <c r="F106" s="28"/>
      <c r="G106" s="30"/>
      <c r="H106" s="30"/>
      <c r="I106" s="30"/>
    </row>
    <row r="107">
      <c r="A107" s="26"/>
      <c r="B107" s="27"/>
      <c r="C107" s="27"/>
      <c r="D107" s="28"/>
      <c r="E107" s="29"/>
      <c r="F107" s="28"/>
      <c r="G107" s="30"/>
      <c r="H107" s="30"/>
      <c r="I107" s="30"/>
    </row>
    <row r="108">
      <c r="A108" s="31"/>
      <c r="B108" s="27"/>
      <c r="C108" s="27"/>
      <c r="D108" s="28"/>
      <c r="E108" s="29"/>
      <c r="F108" s="28"/>
      <c r="G108" s="30"/>
      <c r="H108" s="30"/>
      <c r="I108" s="30"/>
    </row>
    <row r="109">
      <c r="A109" s="31"/>
      <c r="B109" s="27"/>
      <c r="C109" s="27"/>
      <c r="D109" s="28"/>
      <c r="E109" s="29"/>
      <c r="F109" s="28"/>
      <c r="G109" s="30"/>
      <c r="H109" s="30"/>
      <c r="I109" s="30"/>
    </row>
    <row r="110">
      <c r="A110" s="26"/>
      <c r="B110" s="27"/>
      <c r="C110" s="27"/>
      <c r="D110" s="28"/>
      <c r="E110" s="29"/>
      <c r="F110" s="28"/>
      <c r="G110" s="30"/>
      <c r="H110" s="30"/>
      <c r="I110" s="30"/>
    </row>
    <row r="111">
      <c r="A111" s="26"/>
      <c r="B111" s="27"/>
      <c r="C111" s="27"/>
      <c r="D111" s="28"/>
      <c r="E111" s="29"/>
      <c r="F111" s="28"/>
      <c r="G111" s="30"/>
      <c r="H111" s="30"/>
      <c r="I111" s="30"/>
    </row>
    <row r="112">
      <c r="A112" s="26"/>
      <c r="B112" s="27"/>
      <c r="C112" s="27"/>
      <c r="D112" s="28"/>
      <c r="E112" s="29"/>
      <c r="F112" s="28"/>
      <c r="G112" s="30"/>
      <c r="H112" s="30"/>
      <c r="I112" s="30"/>
    </row>
    <row r="113">
      <c r="A113" s="26"/>
      <c r="B113" s="27"/>
      <c r="C113" s="27"/>
      <c r="D113" s="28"/>
      <c r="E113" s="29"/>
      <c r="F113" s="28"/>
      <c r="G113" s="30"/>
      <c r="H113" s="30"/>
      <c r="I113" s="30"/>
    </row>
    <row r="114">
      <c r="A114" s="26"/>
      <c r="B114" s="27"/>
      <c r="C114" s="27"/>
      <c r="D114" s="28"/>
      <c r="E114" s="29"/>
      <c r="F114" s="28"/>
      <c r="G114" s="30"/>
      <c r="H114" s="30"/>
      <c r="I114" s="30"/>
    </row>
    <row r="115">
      <c r="A115" s="26"/>
      <c r="B115" s="27"/>
      <c r="C115" s="27"/>
      <c r="D115" s="28"/>
      <c r="E115" s="29"/>
      <c r="F115" s="28"/>
      <c r="G115" s="30"/>
      <c r="H115" s="30"/>
      <c r="I115" s="30"/>
    </row>
    <row r="116">
      <c r="A116" s="26"/>
      <c r="B116" s="27"/>
      <c r="C116" s="27"/>
      <c r="D116" s="28"/>
      <c r="E116" s="29"/>
      <c r="F116" s="28"/>
      <c r="G116" s="30"/>
      <c r="H116" s="30"/>
      <c r="I116" s="30"/>
    </row>
    <row r="117">
      <c r="A117" s="26"/>
      <c r="B117" s="27"/>
      <c r="C117" s="27"/>
      <c r="D117" s="28"/>
      <c r="E117" s="29"/>
      <c r="F117" s="28"/>
      <c r="G117" s="30"/>
      <c r="H117" s="30"/>
      <c r="I117" s="30"/>
    </row>
    <row r="118">
      <c r="A118" s="26"/>
      <c r="B118" s="27"/>
      <c r="C118" s="27"/>
      <c r="D118" s="28"/>
      <c r="E118" s="29"/>
      <c r="F118" s="28"/>
      <c r="G118" s="30"/>
      <c r="H118" s="30"/>
      <c r="I118" s="30"/>
    </row>
    <row r="119">
      <c r="A119" s="31"/>
      <c r="B119" s="27"/>
      <c r="C119" s="27"/>
      <c r="D119" s="28"/>
      <c r="E119" s="29"/>
      <c r="F119" s="28"/>
      <c r="G119" s="30"/>
      <c r="H119" s="30"/>
      <c r="I119" s="30"/>
    </row>
    <row r="120">
      <c r="A120" s="26"/>
      <c r="B120" s="27"/>
      <c r="C120" s="27"/>
      <c r="D120" s="28"/>
      <c r="E120" s="29"/>
      <c r="F120" s="28"/>
      <c r="G120" s="30"/>
      <c r="H120" s="30"/>
      <c r="I120" s="30"/>
    </row>
    <row r="121">
      <c r="A121" s="26"/>
      <c r="B121" s="27"/>
      <c r="C121" s="27"/>
      <c r="D121" s="28"/>
      <c r="E121" s="29"/>
      <c r="F121" s="28"/>
      <c r="G121" s="30"/>
      <c r="H121" s="30"/>
      <c r="I121" s="30"/>
    </row>
    <row r="122">
      <c r="A122" s="26"/>
      <c r="B122" s="27"/>
      <c r="C122" s="27"/>
      <c r="D122" s="28"/>
      <c r="E122" s="29"/>
      <c r="F122" s="28"/>
      <c r="G122" s="30"/>
      <c r="H122" s="30"/>
      <c r="I122" s="30"/>
    </row>
    <row r="123">
      <c r="A123" s="26"/>
      <c r="B123" s="27"/>
      <c r="C123" s="27"/>
      <c r="D123" s="28"/>
      <c r="E123" s="29"/>
      <c r="F123" s="28"/>
      <c r="G123" s="30"/>
      <c r="H123" s="30"/>
      <c r="I123" s="30"/>
    </row>
    <row r="124">
      <c r="A124" s="26"/>
      <c r="B124" s="27"/>
      <c r="C124" s="27"/>
      <c r="D124" s="28"/>
      <c r="E124" s="29"/>
      <c r="F124" s="28"/>
      <c r="G124" s="30"/>
      <c r="H124" s="30"/>
      <c r="I124" s="30"/>
    </row>
    <row r="125">
      <c r="A125" s="26"/>
      <c r="B125" s="27"/>
      <c r="C125" s="27"/>
      <c r="D125" s="28"/>
      <c r="E125" s="29"/>
      <c r="F125" s="28"/>
      <c r="G125" s="30"/>
      <c r="H125" s="30"/>
      <c r="I125" s="30"/>
    </row>
    <row r="126">
      <c r="A126" s="26"/>
      <c r="B126" s="27"/>
      <c r="C126" s="27"/>
      <c r="D126" s="28"/>
      <c r="E126" s="29"/>
      <c r="F126" s="28"/>
      <c r="G126" s="30"/>
      <c r="H126" s="30"/>
      <c r="I126" s="30"/>
    </row>
    <row r="127">
      <c r="A127" s="31"/>
      <c r="B127" s="27"/>
      <c r="C127" s="27"/>
      <c r="D127" s="28"/>
      <c r="E127" s="29"/>
      <c r="F127" s="28"/>
      <c r="G127" s="30"/>
      <c r="H127" s="30"/>
      <c r="I127" s="30"/>
    </row>
    <row r="128">
      <c r="A128" s="31"/>
      <c r="B128" s="27"/>
      <c r="C128" s="27"/>
      <c r="D128" s="28"/>
      <c r="E128" s="29"/>
      <c r="F128" s="28"/>
      <c r="G128" s="30"/>
      <c r="H128" s="30"/>
      <c r="I128" s="30"/>
    </row>
    <row r="129">
      <c r="A129" s="26"/>
      <c r="B129" s="27"/>
      <c r="C129" s="27"/>
      <c r="D129" s="28"/>
      <c r="E129" s="29"/>
      <c r="F129" s="28"/>
      <c r="G129" s="30"/>
      <c r="H129" s="30"/>
      <c r="I129" s="30"/>
    </row>
    <row r="130">
      <c r="A130" s="26"/>
      <c r="B130" s="27"/>
      <c r="C130" s="27"/>
      <c r="D130" s="28"/>
      <c r="E130" s="29"/>
      <c r="F130" s="28"/>
      <c r="G130" s="30"/>
      <c r="H130" s="30"/>
      <c r="I130" s="30"/>
    </row>
    <row r="131">
      <c r="A131" s="26"/>
      <c r="B131" s="27"/>
      <c r="C131" s="27"/>
      <c r="D131" s="28"/>
      <c r="E131" s="29"/>
      <c r="F131" s="28"/>
      <c r="G131" s="30"/>
      <c r="H131" s="30"/>
      <c r="I131" s="30"/>
    </row>
    <row r="132">
      <c r="A132" s="31"/>
      <c r="B132" s="27"/>
      <c r="C132" s="27"/>
      <c r="D132" s="28"/>
      <c r="E132" s="29"/>
      <c r="F132" s="28"/>
      <c r="G132" s="30"/>
      <c r="H132" s="30"/>
      <c r="I132" s="30"/>
    </row>
    <row r="133">
      <c r="A133" s="31"/>
      <c r="B133" s="27"/>
      <c r="C133" s="27"/>
      <c r="D133" s="28"/>
      <c r="E133" s="29"/>
      <c r="F133" s="28"/>
      <c r="G133" s="30"/>
      <c r="H133" s="30"/>
      <c r="I133" s="30"/>
    </row>
    <row r="134">
      <c r="A134" s="31"/>
      <c r="B134" s="27"/>
      <c r="C134" s="27"/>
      <c r="D134" s="28"/>
      <c r="E134" s="29"/>
      <c r="F134" s="28"/>
      <c r="G134" s="30"/>
      <c r="H134" s="30"/>
      <c r="I134" s="30"/>
    </row>
    <row r="135">
      <c r="A135" s="26"/>
      <c r="B135" s="27"/>
      <c r="C135" s="27"/>
      <c r="D135" s="28"/>
      <c r="E135" s="29"/>
      <c r="F135" s="28"/>
      <c r="G135" s="30"/>
      <c r="H135" s="30"/>
      <c r="I135" s="30"/>
    </row>
    <row r="136">
      <c r="A136" s="26"/>
      <c r="B136" s="27"/>
      <c r="C136" s="27"/>
      <c r="D136" s="28"/>
      <c r="E136" s="29"/>
      <c r="F136" s="28"/>
      <c r="G136" s="30"/>
      <c r="H136" s="30"/>
      <c r="I136" s="30"/>
    </row>
    <row r="137">
      <c r="A137" s="26"/>
      <c r="B137" s="27"/>
      <c r="C137" s="27"/>
      <c r="D137" s="28"/>
      <c r="E137" s="29"/>
      <c r="F137" s="28"/>
      <c r="G137" s="30"/>
      <c r="H137" s="30"/>
      <c r="I137" s="30"/>
    </row>
    <row r="138">
      <c r="A138" s="26"/>
      <c r="B138" s="27"/>
      <c r="C138" s="27"/>
      <c r="D138" s="28"/>
      <c r="E138" s="29"/>
      <c r="F138" s="28"/>
      <c r="G138" s="30"/>
      <c r="H138" s="30"/>
      <c r="I138" s="30"/>
    </row>
    <row r="139">
      <c r="A139" s="26"/>
      <c r="B139" s="27"/>
      <c r="C139" s="27"/>
      <c r="D139" s="28"/>
      <c r="E139" s="29"/>
      <c r="F139" s="28"/>
      <c r="G139" s="30"/>
      <c r="H139" s="30"/>
      <c r="I139" s="30"/>
    </row>
    <row r="140">
      <c r="A140" s="31"/>
      <c r="B140" s="27"/>
      <c r="C140" s="27"/>
      <c r="D140" s="28"/>
      <c r="E140" s="29"/>
      <c r="F140" s="28"/>
      <c r="G140" s="30"/>
      <c r="H140" s="30"/>
      <c r="I140" s="30"/>
    </row>
    <row r="141">
      <c r="A141" s="26"/>
      <c r="B141" s="27"/>
      <c r="C141" s="27"/>
      <c r="D141" s="28"/>
      <c r="E141" s="29"/>
      <c r="F141" s="28"/>
      <c r="G141" s="30"/>
      <c r="H141" s="30"/>
      <c r="I141" s="30"/>
    </row>
    <row r="142">
      <c r="A142" s="26"/>
      <c r="B142" s="27"/>
      <c r="C142" s="27"/>
      <c r="D142" s="28"/>
      <c r="E142" s="29"/>
      <c r="F142" s="28"/>
      <c r="G142" s="30"/>
      <c r="H142" s="30"/>
      <c r="I142" s="30"/>
    </row>
    <row r="143">
      <c r="A143" s="26"/>
      <c r="B143" s="27"/>
      <c r="C143" s="27"/>
      <c r="D143" s="28"/>
      <c r="E143" s="29"/>
      <c r="F143" s="28"/>
      <c r="G143" s="30"/>
      <c r="H143" s="30"/>
      <c r="I143" s="30"/>
    </row>
    <row r="144">
      <c r="A144" s="26"/>
      <c r="B144" s="27"/>
      <c r="C144" s="27"/>
      <c r="D144" s="28"/>
      <c r="E144" s="29"/>
      <c r="F144" s="28"/>
      <c r="G144" s="30"/>
      <c r="H144" s="30"/>
      <c r="I144" s="30"/>
    </row>
    <row r="145">
      <c r="A145" s="26"/>
      <c r="B145" s="27"/>
      <c r="C145" s="27"/>
      <c r="D145" s="28"/>
      <c r="E145" s="29"/>
      <c r="F145" s="28"/>
      <c r="G145" s="30"/>
      <c r="H145" s="30"/>
      <c r="I145" s="30"/>
    </row>
    <row r="146">
      <c r="A146" s="26"/>
      <c r="B146" s="27"/>
      <c r="C146" s="27"/>
      <c r="D146" s="28"/>
      <c r="E146" s="29"/>
      <c r="F146" s="28"/>
      <c r="G146" s="30"/>
      <c r="H146" s="30"/>
      <c r="I146" s="30"/>
    </row>
    <row r="147">
      <c r="A147" s="26"/>
      <c r="B147" s="27"/>
      <c r="C147" s="27"/>
      <c r="D147" s="28"/>
      <c r="E147" s="29"/>
      <c r="F147" s="28"/>
      <c r="G147" s="30"/>
      <c r="H147" s="30"/>
      <c r="I147" s="30"/>
    </row>
    <row r="148">
      <c r="A148" s="26"/>
      <c r="B148" s="27"/>
      <c r="C148" s="27"/>
      <c r="D148" s="28"/>
      <c r="E148" s="29"/>
      <c r="F148" s="28"/>
      <c r="G148" s="30"/>
      <c r="H148" s="30"/>
      <c r="I148" s="30"/>
    </row>
    <row r="149">
      <c r="A149" s="26"/>
      <c r="B149" s="27"/>
      <c r="C149" s="27"/>
      <c r="D149" s="28"/>
      <c r="E149" s="29"/>
      <c r="F149" s="28"/>
      <c r="G149" s="30"/>
      <c r="H149" s="30"/>
      <c r="I149" s="30"/>
    </row>
    <row r="150">
      <c r="A150" s="26"/>
      <c r="B150" s="27"/>
      <c r="C150" s="27"/>
      <c r="D150" s="28"/>
      <c r="E150" s="29"/>
      <c r="F150" s="28"/>
      <c r="G150" s="30"/>
      <c r="H150" s="30"/>
      <c r="I150" s="30"/>
    </row>
    <row r="151">
      <c r="A151" s="26"/>
      <c r="B151" s="27"/>
      <c r="C151" s="27"/>
      <c r="D151" s="28"/>
      <c r="E151" s="29"/>
      <c r="F151" s="28"/>
      <c r="G151" s="30"/>
      <c r="H151" s="30"/>
      <c r="I151" s="30"/>
    </row>
    <row r="152">
      <c r="A152" s="26"/>
      <c r="B152" s="27"/>
      <c r="C152" s="27"/>
      <c r="D152" s="28"/>
      <c r="E152" s="29"/>
      <c r="F152" s="28"/>
      <c r="G152" s="30"/>
      <c r="H152" s="30"/>
      <c r="I152" s="30"/>
    </row>
    <row r="153">
      <c r="A153" s="26"/>
      <c r="B153" s="27"/>
      <c r="C153" s="27"/>
      <c r="D153" s="28"/>
      <c r="E153" s="29"/>
      <c r="F153" s="28"/>
      <c r="G153" s="30"/>
      <c r="H153" s="30"/>
      <c r="I153" s="30"/>
    </row>
    <row r="154">
      <c r="A154" s="26"/>
      <c r="B154" s="27"/>
      <c r="C154" s="27"/>
      <c r="D154" s="28"/>
      <c r="E154" s="29"/>
      <c r="F154" s="28"/>
      <c r="G154" s="30"/>
      <c r="H154" s="30"/>
      <c r="I154" s="30"/>
    </row>
    <row r="155">
      <c r="A155" s="26"/>
      <c r="B155" s="27"/>
      <c r="C155" s="27"/>
      <c r="D155" s="28"/>
      <c r="E155" s="29"/>
      <c r="F155" s="28"/>
      <c r="G155" s="30"/>
      <c r="H155" s="30"/>
      <c r="I155" s="30"/>
    </row>
    <row r="156">
      <c r="A156" s="26"/>
      <c r="B156" s="27"/>
      <c r="C156" s="27"/>
      <c r="D156" s="28"/>
      <c r="E156" s="29"/>
      <c r="F156" s="28"/>
      <c r="G156" s="30"/>
      <c r="H156" s="30"/>
      <c r="I156" s="30"/>
    </row>
    <row r="157">
      <c r="A157" s="26"/>
      <c r="B157" s="27"/>
      <c r="C157" s="27"/>
      <c r="D157" s="28"/>
      <c r="E157" s="29"/>
      <c r="F157" s="28"/>
      <c r="G157" s="30"/>
      <c r="H157" s="30"/>
      <c r="I157" s="30"/>
    </row>
    <row r="158">
      <c r="A158" s="26"/>
      <c r="B158" s="27"/>
      <c r="C158" s="27"/>
      <c r="D158" s="28"/>
      <c r="E158" s="29"/>
      <c r="F158" s="28"/>
      <c r="G158" s="30"/>
      <c r="H158" s="30"/>
      <c r="I158" s="30"/>
    </row>
    <row r="159">
      <c r="A159" s="31"/>
      <c r="B159" s="27"/>
      <c r="C159" s="27"/>
      <c r="D159" s="28"/>
      <c r="E159" s="29"/>
      <c r="F159" s="28"/>
      <c r="G159" s="30"/>
      <c r="H159" s="30"/>
      <c r="I159" s="30"/>
    </row>
    <row r="160">
      <c r="A160" s="31"/>
      <c r="B160" s="27"/>
      <c r="C160" s="27"/>
      <c r="D160" s="28"/>
      <c r="E160" s="29"/>
      <c r="F160" s="28"/>
      <c r="G160" s="30"/>
      <c r="H160" s="30"/>
      <c r="I160" s="30"/>
    </row>
    <row r="161">
      <c r="A161" s="26"/>
      <c r="B161" s="27"/>
      <c r="C161" s="27"/>
      <c r="D161" s="28"/>
      <c r="E161" s="29"/>
      <c r="F161" s="28"/>
      <c r="G161" s="30"/>
      <c r="H161" s="30"/>
      <c r="I161" s="30"/>
    </row>
    <row r="162">
      <c r="A162" s="26"/>
      <c r="B162" s="27"/>
      <c r="C162" s="27"/>
      <c r="D162" s="28"/>
      <c r="E162" s="29"/>
      <c r="F162" s="28"/>
      <c r="G162" s="30"/>
      <c r="H162" s="30"/>
      <c r="I162" s="30"/>
    </row>
    <row r="163">
      <c r="A163" s="26"/>
      <c r="B163" s="27"/>
      <c r="C163" s="27"/>
      <c r="D163" s="28"/>
      <c r="E163" s="29"/>
      <c r="F163" s="28"/>
      <c r="G163" s="30"/>
      <c r="H163" s="30"/>
      <c r="I163" s="30"/>
    </row>
    <row r="164">
      <c r="A164" s="26"/>
      <c r="B164" s="27"/>
      <c r="C164" s="27"/>
      <c r="D164" s="28"/>
      <c r="E164" s="29"/>
      <c r="F164" s="28"/>
      <c r="G164" s="30"/>
      <c r="H164" s="30"/>
      <c r="I164" s="30"/>
    </row>
    <row r="165">
      <c r="A165" s="33"/>
      <c r="B165" s="34"/>
      <c r="C165" s="35"/>
      <c r="D165" s="34"/>
      <c r="E165" s="35"/>
      <c r="F165" s="34"/>
      <c r="G165" s="33"/>
      <c r="H165" s="33"/>
      <c r="I165" s="33"/>
    </row>
    <row r="166">
      <c r="A166" s="33"/>
      <c r="B166" s="34"/>
      <c r="C166" s="35"/>
      <c r="D166" s="34"/>
      <c r="E166" s="35"/>
      <c r="F166" s="34"/>
      <c r="G166" s="33"/>
      <c r="H166" s="33"/>
      <c r="I166" s="33"/>
    </row>
    <row r="167">
      <c r="A167" s="33"/>
      <c r="B167" s="34"/>
      <c r="C167" s="35"/>
      <c r="D167" s="34"/>
      <c r="E167" s="35"/>
      <c r="F167" s="34"/>
      <c r="G167" s="33"/>
      <c r="H167" s="33"/>
      <c r="I167" s="33"/>
    </row>
    <row r="168">
      <c r="A168" s="33"/>
      <c r="B168" s="34"/>
      <c r="C168" s="35"/>
      <c r="D168" s="34"/>
      <c r="E168" s="35"/>
      <c r="F168" s="34"/>
      <c r="G168" s="33"/>
      <c r="H168" s="33"/>
      <c r="I168" s="33"/>
    </row>
    <row r="169">
      <c r="A169" s="33"/>
      <c r="B169" s="34"/>
      <c r="C169" s="35"/>
      <c r="D169" s="34"/>
      <c r="E169" s="35"/>
      <c r="F169" s="34"/>
      <c r="G169" s="33"/>
      <c r="H169" s="33"/>
      <c r="I169" s="33"/>
    </row>
    <row r="170">
      <c r="A170" s="33"/>
      <c r="B170" s="34"/>
      <c r="C170" s="35"/>
      <c r="D170" s="34"/>
      <c r="E170" s="35"/>
      <c r="F170" s="34"/>
      <c r="G170" s="33"/>
      <c r="H170" s="33"/>
      <c r="I170" s="33"/>
    </row>
    <row r="171">
      <c r="A171" s="33"/>
      <c r="B171" s="34"/>
      <c r="C171" s="35"/>
      <c r="D171" s="34"/>
      <c r="E171" s="35"/>
      <c r="F171" s="34"/>
      <c r="G171" s="33"/>
      <c r="H171" s="33"/>
      <c r="I171" s="33"/>
    </row>
    <row r="172">
      <c r="A172" s="33"/>
      <c r="B172" s="34"/>
      <c r="C172" s="35"/>
      <c r="D172" s="34"/>
      <c r="E172" s="35"/>
      <c r="F172" s="34"/>
      <c r="G172" s="33"/>
      <c r="H172" s="33"/>
      <c r="I172" s="33"/>
    </row>
    <row r="173">
      <c r="A173" s="33"/>
      <c r="B173" s="34"/>
      <c r="C173" s="35"/>
      <c r="D173" s="34"/>
      <c r="E173" s="35"/>
      <c r="F173" s="34"/>
      <c r="G173" s="33"/>
      <c r="H173" s="33"/>
      <c r="I173" s="33"/>
    </row>
    <row r="174">
      <c r="A174" s="33"/>
      <c r="B174" s="34"/>
      <c r="C174" s="35"/>
      <c r="D174" s="34"/>
      <c r="E174" s="35"/>
      <c r="F174" s="34"/>
      <c r="G174" s="33"/>
      <c r="H174" s="33"/>
      <c r="I174" s="33"/>
    </row>
    <row r="175">
      <c r="A175" s="33"/>
      <c r="B175" s="34"/>
      <c r="C175" s="35"/>
      <c r="D175" s="34"/>
      <c r="E175" s="35"/>
      <c r="F175" s="34"/>
      <c r="G175" s="33"/>
      <c r="H175" s="33"/>
      <c r="I175" s="33"/>
    </row>
    <row r="176">
      <c r="A176" s="33"/>
      <c r="B176" s="34"/>
      <c r="C176" s="35"/>
      <c r="D176" s="34"/>
      <c r="E176" s="35"/>
      <c r="F176" s="34"/>
      <c r="G176" s="33"/>
      <c r="H176" s="33"/>
      <c r="I176" s="33"/>
    </row>
    <row r="177">
      <c r="A177" s="33"/>
      <c r="B177" s="34"/>
      <c r="C177" s="35"/>
      <c r="D177" s="34"/>
      <c r="E177" s="35"/>
      <c r="F177" s="34"/>
      <c r="G177" s="33"/>
      <c r="H177" s="33"/>
      <c r="I177" s="33"/>
    </row>
    <row r="178">
      <c r="A178" s="33"/>
      <c r="B178" s="34"/>
      <c r="C178" s="35"/>
      <c r="D178" s="34"/>
      <c r="E178" s="35"/>
      <c r="F178" s="34"/>
      <c r="G178" s="33"/>
      <c r="H178" s="33"/>
      <c r="I178" s="33"/>
    </row>
    <row r="179">
      <c r="A179" s="33"/>
      <c r="B179" s="34"/>
      <c r="C179" s="35"/>
      <c r="D179" s="34"/>
      <c r="E179" s="35"/>
      <c r="F179" s="34"/>
      <c r="G179" s="33"/>
      <c r="H179" s="33"/>
      <c r="I179" s="33"/>
    </row>
    <row r="180">
      <c r="A180" s="33"/>
      <c r="B180" s="34"/>
      <c r="C180" s="35"/>
      <c r="D180" s="34"/>
      <c r="E180" s="35"/>
      <c r="F180" s="34"/>
      <c r="G180" s="33"/>
      <c r="H180" s="33"/>
      <c r="I180" s="33"/>
    </row>
    <row r="181">
      <c r="A181" s="33"/>
      <c r="B181" s="34"/>
      <c r="C181" s="35"/>
      <c r="D181" s="34"/>
      <c r="E181" s="35"/>
      <c r="F181" s="34"/>
      <c r="G181" s="33"/>
      <c r="H181" s="33"/>
      <c r="I181" s="33"/>
    </row>
    <row r="182">
      <c r="A182" s="33"/>
      <c r="B182" s="34"/>
      <c r="C182" s="35"/>
      <c r="D182" s="34"/>
      <c r="E182" s="35"/>
      <c r="F182" s="34"/>
      <c r="G182" s="33"/>
      <c r="H182" s="33"/>
      <c r="I182" s="33"/>
    </row>
    <row r="183">
      <c r="A183" s="33"/>
      <c r="B183" s="34"/>
      <c r="C183" s="35"/>
      <c r="D183" s="34"/>
      <c r="E183" s="35"/>
      <c r="F183" s="34"/>
      <c r="G183" s="33"/>
      <c r="H183" s="33"/>
      <c r="I183" s="33"/>
    </row>
    <row r="184">
      <c r="A184" s="33"/>
      <c r="B184" s="34"/>
      <c r="C184" s="35"/>
      <c r="D184" s="34"/>
      <c r="E184" s="35"/>
      <c r="F184" s="34"/>
      <c r="G184" s="33"/>
      <c r="H184" s="33"/>
      <c r="I184" s="33"/>
    </row>
    <row r="185">
      <c r="A185" s="33"/>
      <c r="B185" s="34"/>
      <c r="C185" s="35"/>
      <c r="D185" s="34"/>
      <c r="E185" s="35"/>
      <c r="F185" s="34"/>
      <c r="G185" s="33"/>
      <c r="H185" s="33"/>
      <c r="I185" s="33"/>
    </row>
    <row r="186">
      <c r="A186" s="33"/>
      <c r="B186" s="34"/>
      <c r="C186" s="35"/>
      <c r="D186" s="34"/>
      <c r="E186" s="35"/>
      <c r="F186" s="34"/>
      <c r="G186" s="33"/>
      <c r="H186" s="33"/>
      <c r="I186" s="33"/>
    </row>
    <row r="187">
      <c r="A187" s="33"/>
      <c r="B187" s="34"/>
      <c r="C187" s="35"/>
      <c r="D187" s="34"/>
      <c r="E187" s="35"/>
      <c r="F187" s="34"/>
      <c r="G187" s="33"/>
      <c r="H187" s="33"/>
      <c r="I187" s="33"/>
    </row>
    <row r="188">
      <c r="A188" s="33"/>
      <c r="B188" s="34"/>
      <c r="C188" s="35"/>
      <c r="D188" s="34"/>
      <c r="E188" s="35"/>
      <c r="F188" s="34"/>
      <c r="G188" s="33"/>
      <c r="H188" s="33"/>
      <c r="I188" s="33"/>
    </row>
  </sheetData>
  <mergeCells count="2">
    <mergeCell ref="A1:C1"/>
    <mergeCell ref="D1:I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5.75"/>
    <col customWidth="1" min="2" max="2" width="8.63"/>
    <col customWidth="1" min="3" max="3" width="8.0"/>
    <col customWidth="1" min="4" max="4" width="15.88"/>
    <col customWidth="1" min="5" max="5" width="25.5"/>
    <col customWidth="1" min="6" max="6" width="12.25"/>
    <col customWidth="1" min="7" max="7" width="32.38"/>
    <col customWidth="1" min="8" max="8" width="17.75"/>
  </cols>
  <sheetData>
    <row r="1" ht="102.75" customHeight="1">
      <c r="A1" s="1"/>
      <c r="D1" s="13" t="s">
        <v>225</v>
      </c>
    </row>
    <row r="2">
      <c r="A2" s="14" t="s">
        <v>0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4" t="s">
        <v>7</v>
      </c>
      <c r="H2" s="14" t="s">
        <v>8</v>
      </c>
      <c r="I2" s="14" t="s">
        <v>9</v>
      </c>
    </row>
    <row r="3">
      <c r="A3" s="17" t="str">
        <f>IFERROR(__xludf.DUMMYFUNCTION("FILTER(Primaria!A:I, Primaria!I:I=""Pontevedra"")"),"#N/A")</f>
        <v>#N/A</v>
      </c>
      <c r="B3" s="18"/>
      <c r="C3" s="18"/>
      <c r="D3" s="19"/>
      <c r="E3" s="20"/>
      <c r="F3" s="19"/>
      <c r="G3" s="21"/>
      <c r="H3" s="21"/>
      <c r="I3" s="21"/>
    </row>
    <row r="4">
      <c r="A4" s="17"/>
      <c r="B4" s="18"/>
      <c r="C4" s="18"/>
      <c r="D4" s="19"/>
      <c r="E4" s="20"/>
      <c r="F4" s="19"/>
      <c r="G4" s="21"/>
      <c r="H4" s="21"/>
      <c r="I4" s="21"/>
    </row>
    <row r="5">
      <c r="A5" s="17"/>
      <c r="B5" s="18"/>
      <c r="C5" s="18"/>
      <c r="D5" s="19"/>
      <c r="E5" s="20"/>
      <c r="F5" s="19"/>
      <c r="G5" s="21"/>
      <c r="H5" s="21"/>
      <c r="I5" s="21"/>
    </row>
    <row r="6">
      <c r="A6" s="17"/>
      <c r="B6" s="18"/>
      <c r="C6" s="18"/>
      <c r="D6" s="19"/>
      <c r="E6" s="20"/>
      <c r="F6" s="19"/>
      <c r="G6" s="21"/>
      <c r="H6" s="21"/>
      <c r="I6" s="21"/>
    </row>
    <row r="7">
      <c r="A7" s="22"/>
      <c r="B7" s="18"/>
      <c r="C7" s="18"/>
      <c r="D7" s="19"/>
      <c r="E7" s="20"/>
      <c r="F7" s="19"/>
      <c r="G7" s="21"/>
      <c r="H7" s="21"/>
      <c r="I7" s="21"/>
    </row>
    <row r="8">
      <c r="A8" s="22"/>
      <c r="B8" s="18"/>
      <c r="C8" s="18"/>
      <c r="D8" s="19"/>
      <c r="E8" s="20"/>
      <c r="F8" s="19"/>
      <c r="G8" s="21"/>
      <c r="H8" s="21"/>
      <c r="I8" s="21"/>
    </row>
    <row r="9">
      <c r="A9" s="17"/>
      <c r="B9" s="18"/>
      <c r="C9" s="18"/>
      <c r="D9" s="19"/>
      <c r="E9" s="20"/>
      <c r="F9" s="19"/>
      <c r="G9" s="21"/>
      <c r="H9" s="21"/>
      <c r="I9" s="21"/>
    </row>
    <row r="10">
      <c r="A10" s="17"/>
      <c r="B10" s="18"/>
      <c r="C10" s="18"/>
      <c r="D10" s="19"/>
      <c r="E10" s="20"/>
      <c r="F10" s="19"/>
      <c r="G10" s="21"/>
      <c r="H10" s="21"/>
      <c r="I10" s="21"/>
    </row>
    <row r="11">
      <c r="A11" s="17"/>
      <c r="B11" s="18"/>
      <c r="C11" s="18"/>
      <c r="D11" s="19"/>
      <c r="E11" s="20"/>
      <c r="F11" s="19"/>
      <c r="G11" s="21"/>
      <c r="H11" s="21"/>
      <c r="I11" s="21"/>
    </row>
    <row r="12">
      <c r="A12" s="17"/>
      <c r="B12" s="18"/>
      <c r="C12" s="18"/>
      <c r="D12" s="19"/>
      <c r="E12" s="20"/>
      <c r="F12" s="19"/>
      <c r="G12" s="21"/>
      <c r="H12" s="21"/>
      <c r="I12" s="21"/>
    </row>
    <row r="13">
      <c r="A13" s="17"/>
      <c r="B13" s="18"/>
      <c r="C13" s="18"/>
      <c r="D13" s="19"/>
      <c r="E13" s="20"/>
      <c r="F13" s="19"/>
      <c r="G13" s="21"/>
      <c r="H13" s="21"/>
      <c r="I13" s="21"/>
    </row>
    <row r="14">
      <c r="A14" s="22"/>
      <c r="B14" s="18"/>
      <c r="C14" s="18"/>
      <c r="D14" s="19"/>
      <c r="E14" s="20"/>
      <c r="F14" s="19"/>
      <c r="G14" s="21"/>
      <c r="H14" s="21"/>
      <c r="I14" s="21"/>
    </row>
    <row r="15">
      <c r="A15" s="17"/>
      <c r="B15" s="18"/>
      <c r="C15" s="18"/>
      <c r="D15" s="19"/>
      <c r="E15" s="20"/>
      <c r="F15" s="19"/>
      <c r="G15" s="21"/>
      <c r="H15" s="21"/>
      <c r="I15" s="21"/>
    </row>
    <row r="16">
      <c r="A16" s="22"/>
      <c r="B16" s="18"/>
      <c r="C16" s="18"/>
      <c r="D16" s="19"/>
      <c r="E16" s="20"/>
      <c r="F16" s="19"/>
      <c r="G16" s="21"/>
      <c r="H16" s="21"/>
      <c r="I16" s="21"/>
    </row>
    <row r="17">
      <c r="A17" s="17"/>
      <c r="B17" s="18"/>
      <c r="C17" s="18"/>
      <c r="D17" s="19"/>
      <c r="E17" s="20"/>
      <c r="F17" s="19"/>
      <c r="G17" s="21"/>
      <c r="H17" s="21"/>
      <c r="I17" s="21"/>
    </row>
    <row r="18">
      <c r="A18" s="17"/>
      <c r="B18" s="18"/>
      <c r="C18" s="18"/>
      <c r="D18" s="19"/>
      <c r="E18" s="20"/>
      <c r="F18" s="19"/>
      <c r="G18" s="21"/>
      <c r="H18" s="21"/>
      <c r="I18" s="21"/>
    </row>
    <row r="19">
      <c r="A19" s="17"/>
      <c r="B19" s="18"/>
      <c r="C19" s="18"/>
      <c r="D19" s="19"/>
      <c r="E19" s="20"/>
      <c r="F19" s="19"/>
      <c r="G19" s="21"/>
      <c r="H19" s="21"/>
      <c r="I19" s="21"/>
    </row>
    <row r="20">
      <c r="A20" s="22"/>
      <c r="B20" s="18"/>
      <c r="C20" s="18"/>
      <c r="D20" s="19"/>
      <c r="E20" s="20"/>
      <c r="F20" s="19"/>
      <c r="G20" s="21"/>
      <c r="H20" s="21"/>
      <c r="I20" s="21"/>
    </row>
    <row r="21">
      <c r="A21" s="17"/>
      <c r="B21" s="18"/>
      <c r="C21" s="18"/>
      <c r="D21" s="19"/>
      <c r="E21" s="20"/>
      <c r="F21" s="19"/>
      <c r="G21" s="21"/>
      <c r="H21" s="21"/>
      <c r="I21" s="21"/>
    </row>
    <row r="22">
      <c r="A22" s="17"/>
      <c r="B22" s="18"/>
      <c r="C22" s="18"/>
      <c r="D22" s="19"/>
      <c r="E22" s="20"/>
      <c r="F22" s="19"/>
      <c r="G22" s="21"/>
      <c r="H22" s="21"/>
      <c r="I22" s="21"/>
    </row>
    <row r="23">
      <c r="A23" s="17"/>
      <c r="B23" s="18"/>
      <c r="C23" s="18"/>
      <c r="D23" s="19"/>
      <c r="E23" s="20"/>
      <c r="F23" s="19"/>
      <c r="G23" s="21"/>
      <c r="H23" s="21"/>
      <c r="I23" s="21"/>
    </row>
    <row r="24">
      <c r="A24" s="17"/>
      <c r="B24" s="18"/>
      <c r="C24" s="18"/>
      <c r="D24" s="19"/>
      <c r="E24" s="20"/>
      <c r="F24" s="19"/>
      <c r="G24" s="21"/>
      <c r="H24" s="21"/>
      <c r="I24" s="21"/>
    </row>
    <row r="25">
      <c r="A25" s="17"/>
      <c r="B25" s="18"/>
      <c r="C25" s="18"/>
      <c r="D25" s="19"/>
      <c r="E25" s="20"/>
      <c r="F25" s="19"/>
      <c r="G25" s="21"/>
      <c r="H25" s="21"/>
      <c r="I25" s="21"/>
    </row>
    <row r="26">
      <c r="A26" s="17"/>
      <c r="B26" s="18"/>
      <c r="C26" s="18"/>
      <c r="D26" s="19"/>
      <c r="E26" s="20"/>
      <c r="F26" s="19"/>
      <c r="G26" s="21"/>
      <c r="H26" s="21"/>
      <c r="I26" s="21"/>
    </row>
    <row r="27">
      <c r="A27" s="17"/>
      <c r="B27" s="18"/>
      <c r="C27" s="18"/>
      <c r="D27" s="19"/>
      <c r="E27" s="20"/>
      <c r="F27" s="19"/>
      <c r="G27" s="21"/>
      <c r="H27" s="21"/>
      <c r="I27" s="21"/>
    </row>
    <row r="28">
      <c r="A28" s="17"/>
      <c r="B28" s="18"/>
      <c r="C28" s="18"/>
      <c r="D28" s="19"/>
      <c r="E28" s="20"/>
      <c r="F28" s="19"/>
      <c r="G28" s="21"/>
      <c r="H28" s="21"/>
      <c r="I28" s="21"/>
    </row>
    <row r="29">
      <c r="A29" s="17"/>
      <c r="B29" s="18"/>
      <c r="C29" s="18"/>
      <c r="D29" s="19"/>
      <c r="E29" s="20"/>
      <c r="F29" s="19"/>
      <c r="G29" s="21"/>
      <c r="H29" s="21"/>
      <c r="I29" s="21"/>
    </row>
    <row r="30">
      <c r="A30" s="17"/>
      <c r="B30" s="18"/>
      <c r="C30" s="18"/>
      <c r="D30" s="19"/>
      <c r="E30" s="20"/>
      <c r="F30" s="19"/>
      <c r="G30" s="21"/>
      <c r="H30" s="21"/>
      <c r="I30" s="21"/>
    </row>
    <row r="31">
      <c r="A31" s="17"/>
      <c r="B31" s="18"/>
      <c r="C31" s="18"/>
      <c r="D31" s="19"/>
      <c r="E31" s="20"/>
      <c r="F31" s="19"/>
      <c r="G31" s="21"/>
      <c r="H31" s="21"/>
      <c r="I31" s="21"/>
    </row>
    <row r="32">
      <c r="A32" s="17"/>
      <c r="B32" s="18"/>
      <c r="C32" s="18"/>
      <c r="D32" s="19"/>
      <c r="E32" s="20"/>
      <c r="F32" s="19"/>
      <c r="G32" s="21"/>
      <c r="H32" s="21"/>
      <c r="I32" s="21"/>
    </row>
    <row r="33">
      <c r="A33" s="17"/>
      <c r="B33" s="18"/>
      <c r="C33" s="18"/>
      <c r="D33" s="19"/>
      <c r="E33" s="20"/>
      <c r="F33" s="19"/>
      <c r="G33" s="21"/>
      <c r="H33" s="21"/>
      <c r="I33" s="21"/>
    </row>
    <row r="34">
      <c r="A34" s="22"/>
      <c r="B34" s="18"/>
      <c r="C34" s="18"/>
      <c r="D34" s="19"/>
      <c r="E34" s="20"/>
      <c r="F34" s="19"/>
      <c r="G34" s="21"/>
      <c r="H34" s="21"/>
      <c r="I34" s="21"/>
    </row>
    <row r="35">
      <c r="A35" s="17"/>
      <c r="B35" s="18"/>
      <c r="C35" s="18"/>
      <c r="D35" s="19"/>
      <c r="E35" s="20"/>
      <c r="F35" s="19"/>
      <c r="G35" s="21"/>
      <c r="H35" s="21"/>
      <c r="I35" s="21"/>
    </row>
    <row r="36">
      <c r="A36" s="17"/>
      <c r="B36" s="18"/>
      <c r="C36" s="18"/>
      <c r="D36" s="19"/>
      <c r="E36" s="20"/>
      <c r="F36" s="19"/>
      <c r="G36" s="21"/>
      <c r="H36" s="21"/>
      <c r="I36" s="21"/>
    </row>
    <row r="37">
      <c r="A37" s="17"/>
      <c r="B37" s="18"/>
      <c r="C37" s="18"/>
      <c r="D37" s="19"/>
      <c r="E37" s="20"/>
      <c r="F37" s="19"/>
      <c r="G37" s="21"/>
      <c r="H37" s="21"/>
      <c r="I37" s="21"/>
    </row>
    <row r="38">
      <c r="A38" s="17"/>
      <c r="B38" s="18"/>
      <c r="C38" s="18"/>
      <c r="D38" s="19"/>
      <c r="E38" s="20"/>
      <c r="F38" s="19"/>
      <c r="G38" s="21"/>
      <c r="H38" s="21"/>
      <c r="I38" s="21"/>
    </row>
    <row r="39">
      <c r="A39" s="17"/>
      <c r="B39" s="18"/>
      <c r="C39" s="18"/>
      <c r="D39" s="19"/>
      <c r="E39" s="20"/>
      <c r="F39" s="19"/>
      <c r="G39" s="21"/>
      <c r="H39" s="21"/>
      <c r="I39" s="21"/>
    </row>
    <row r="40">
      <c r="A40" s="17"/>
      <c r="B40" s="18"/>
      <c r="C40" s="18"/>
      <c r="D40" s="19"/>
      <c r="E40" s="20"/>
      <c r="F40" s="19"/>
      <c r="G40" s="21"/>
      <c r="H40" s="21"/>
      <c r="I40" s="21"/>
    </row>
    <row r="41">
      <c r="A41" s="17"/>
      <c r="B41" s="18"/>
      <c r="C41" s="18"/>
      <c r="D41" s="19"/>
      <c r="E41" s="20"/>
      <c r="F41" s="19"/>
      <c r="G41" s="21"/>
      <c r="H41" s="21"/>
      <c r="I41" s="21"/>
    </row>
    <row r="42">
      <c r="A42" s="22"/>
      <c r="B42" s="18"/>
      <c r="C42" s="18"/>
      <c r="D42" s="19"/>
      <c r="E42" s="20"/>
      <c r="F42" s="19"/>
      <c r="G42" s="21"/>
      <c r="H42" s="21"/>
      <c r="I42" s="21"/>
    </row>
    <row r="43">
      <c r="A43" s="17"/>
      <c r="B43" s="18"/>
      <c r="C43" s="18"/>
      <c r="D43" s="19"/>
      <c r="E43" s="20"/>
      <c r="F43" s="19"/>
      <c r="G43" s="21"/>
      <c r="H43" s="21"/>
      <c r="I43" s="21"/>
    </row>
    <row r="44">
      <c r="A44" s="17"/>
      <c r="B44" s="18"/>
      <c r="C44" s="18"/>
      <c r="D44" s="19"/>
      <c r="E44" s="20"/>
      <c r="F44" s="19"/>
      <c r="G44" s="21"/>
      <c r="H44" s="21"/>
      <c r="I44" s="21"/>
    </row>
    <row r="45">
      <c r="A45" s="17"/>
      <c r="B45" s="18"/>
      <c r="C45" s="18"/>
      <c r="D45" s="19"/>
      <c r="E45" s="20"/>
      <c r="F45" s="19"/>
      <c r="G45" s="21"/>
      <c r="H45" s="21"/>
      <c r="I45" s="21"/>
    </row>
    <row r="46">
      <c r="A46" s="17"/>
      <c r="B46" s="18"/>
      <c r="C46" s="18"/>
      <c r="D46" s="19"/>
      <c r="E46" s="20"/>
      <c r="F46" s="19"/>
      <c r="G46" s="21"/>
      <c r="H46" s="21"/>
      <c r="I46" s="21"/>
    </row>
    <row r="47">
      <c r="A47" s="17"/>
      <c r="B47" s="18"/>
      <c r="C47" s="18"/>
      <c r="D47" s="19"/>
      <c r="E47" s="20"/>
      <c r="F47" s="19"/>
      <c r="G47" s="21"/>
      <c r="H47" s="21"/>
      <c r="I47" s="21"/>
    </row>
    <row r="48">
      <c r="A48" s="17"/>
      <c r="B48" s="18"/>
      <c r="C48" s="18"/>
      <c r="D48" s="19"/>
      <c r="E48" s="20"/>
      <c r="F48" s="19"/>
      <c r="G48" s="21"/>
      <c r="H48" s="21"/>
      <c r="I48" s="21"/>
    </row>
    <row r="49">
      <c r="A49" s="22"/>
      <c r="B49" s="18"/>
      <c r="C49" s="18"/>
      <c r="D49" s="19"/>
      <c r="E49" s="20"/>
      <c r="F49" s="19"/>
      <c r="G49" s="21"/>
      <c r="H49" s="21"/>
      <c r="I49" s="21"/>
    </row>
    <row r="50">
      <c r="A50" s="17"/>
      <c r="B50" s="18"/>
      <c r="C50" s="18"/>
      <c r="D50" s="19"/>
      <c r="E50" s="20"/>
      <c r="F50" s="19"/>
      <c r="G50" s="21"/>
      <c r="H50" s="21"/>
      <c r="I50" s="21"/>
    </row>
    <row r="51">
      <c r="A51" s="17"/>
      <c r="B51" s="18"/>
      <c r="C51" s="18"/>
      <c r="D51" s="19"/>
      <c r="E51" s="20"/>
      <c r="F51" s="19"/>
      <c r="G51" s="21"/>
      <c r="H51" s="21"/>
      <c r="I51" s="21"/>
    </row>
    <row r="52">
      <c r="A52" s="17"/>
      <c r="B52" s="18"/>
      <c r="C52" s="18"/>
      <c r="D52" s="19"/>
      <c r="E52" s="20"/>
      <c r="F52" s="19"/>
      <c r="G52" s="21"/>
      <c r="H52" s="21"/>
      <c r="I52" s="21"/>
    </row>
    <row r="53">
      <c r="A53" s="17"/>
      <c r="B53" s="18"/>
      <c r="C53" s="18"/>
      <c r="D53" s="19"/>
      <c r="E53" s="20"/>
      <c r="F53" s="19"/>
      <c r="G53" s="21"/>
      <c r="H53" s="21"/>
      <c r="I53" s="21"/>
    </row>
    <row r="54">
      <c r="A54" s="17"/>
      <c r="B54" s="18"/>
      <c r="C54" s="18"/>
      <c r="D54" s="19"/>
      <c r="E54" s="20"/>
      <c r="F54" s="19"/>
      <c r="G54" s="21"/>
      <c r="H54" s="21"/>
      <c r="I54" s="21"/>
    </row>
    <row r="55">
      <c r="A55" s="22"/>
      <c r="B55" s="18"/>
      <c r="C55" s="18"/>
      <c r="D55" s="19"/>
      <c r="E55" s="20"/>
      <c r="F55" s="19"/>
      <c r="G55" s="21"/>
      <c r="H55" s="21"/>
      <c r="I55" s="21"/>
    </row>
    <row r="56">
      <c r="A56" s="17"/>
      <c r="B56" s="18"/>
      <c r="C56" s="18"/>
      <c r="D56" s="19"/>
      <c r="E56" s="20"/>
      <c r="F56" s="19"/>
      <c r="G56" s="21"/>
      <c r="H56" s="21"/>
      <c r="I56" s="21"/>
    </row>
    <row r="57">
      <c r="A57" s="17"/>
      <c r="B57" s="18"/>
      <c r="C57" s="18"/>
      <c r="D57" s="19"/>
      <c r="E57" s="20"/>
      <c r="F57" s="19"/>
      <c r="G57" s="21"/>
      <c r="H57" s="21"/>
      <c r="I57" s="21"/>
    </row>
    <row r="58">
      <c r="A58" s="17"/>
      <c r="B58" s="18"/>
      <c r="C58" s="18"/>
      <c r="D58" s="19"/>
      <c r="E58" s="20"/>
      <c r="F58" s="19"/>
      <c r="G58" s="21"/>
      <c r="H58" s="21"/>
      <c r="I58" s="21"/>
    </row>
    <row r="59">
      <c r="A59" s="17"/>
      <c r="B59" s="18"/>
      <c r="C59" s="18"/>
      <c r="D59" s="19"/>
      <c r="E59" s="20"/>
      <c r="F59" s="19"/>
      <c r="G59" s="21"/>
      <c r="H59" s="21"/>
      <c r="I59" s="21"/>
    </row>
    <row r="60">
      <c r="A60" s="17"/>
      <c r="B60" s="18"/>
      <c r="C60" s="18"/>
      <c r="D60" s="19"/>
      <c r="E60" s="20"/>
      <c r="F60" s="19"/>
      <c r="G60" s="21"/>
      <c r="H60" s="21"/>
      <c r="I60" s="21"/>
    </row>
    <row r="61">
      <c r="A61" s="17"/>
      <c r="B61" s="18"/>
      <c r="C61" s="18"/>
      <c r="D61" s="19"/>
      <c r="E61" s="20"/>
      <c r="F61" s="19"/>
      <c r="G61" s="21"/>
      <c r="H61" s="21"/>
      <c r="I61" s="21"/>
    </row>
    <row r="62">
      <c r="A62" s="22"/>
      <c r="B62" s="18"/>
      <c r="C62" s="18"/>
      <c r="D62" s="19"/>
      <c r="E62" s="20"/>
      <c r="F62" s="19"/>
      <c r="G62" s="21"/>
      <c r="H62" s="21"/>
      <c r="I62" s="21"/>
    </row>
    <row r="63">
      <c r="A63" s="6"/>
      <c r="B63" s="8"/>
      <c r="C63" s="8"/>
      <c r="D63" s="9"/>
      <c r="E63" s="10"/>
      <c r="F63" s="9"/>
      <c r="G63" s="12"/>
      <c r="H63" s="12"/>
      <c r="I63" s="12"/>
    </row>
    <row r="64">
      <c r="A64" s="6"/>
      <c r="B64" s="8"/>
      <c r="C64" s="8"/>
      <c r="D64" s="9"/>
      <c r="E64" s="10"/>
      <c r="F64" s="9"/>
      <c r="G64" s="12"/>
      <c r="H64" s="12"/>
      <c r="I64" s="12"/>
    </row>
    <row r="65">
      <c r="A65" s="6"/>
      <c r="B65" s="8"/>
      <c r="C65" s="8"/>
      <c r="D65" s="9"/>
      <c r="E65" s="10"/>
      <c r="F65" s="9"/>
      <c r="G65" s="12"/>
      <c r="H65" s="12"/>
      <c r="I65" s="12"/>
    </row>
    <row r="66">
      <c r="A66" s="16"/>
      <c r="B66" s="8"/>
      <c r="C66" s="8"/>
      <c r="D66" s="9"/>
      <c r="E66" s="10"/>
      <c r="F66" s="9"/>
      <c r="G66" s="12"/>
      <c r="H66" s="12"/>
      <c r="I66" s="12"/>
    </row>
    <row r="67">
      <c r="A67" s="6"/>
      <c r="B67" s="8"/>
      <c r="C67" s="8"/>
      <c r="D67" s="9"/>
      <c r="E67" s="10"/>
      <c r="F67" s="9"/>
      <c r="G67" s="12"/>
      <c r="H67" s="12"/>
      <c r="I67" s="12"/>
    </row>
    <row r="68">
      <c r="A68" s="6"/>
      <c r="B68" s="8"/>
      <c r="C68" s="8"/>
      <c r="D68" s="9"/>
      <c r="E68" s="10"/>
      <c r="F68" s="9"/>
      <c r="G68" s="12"/>
      <c r="H68" s="12"/>
      <c r="I68" s="12"/>
    </row>
    <row r="69">
      <c r="A69" s="6"/>
      <c r="B69" s="8"/>
      <c r="C69" s="8"/>
      <c r="D69" s="9"/>
      <c r="E69" s="10"/>
      <c r="F69" s="9"/>
      <c r="G69" s="12"/>
      <c r="H69" s="12"/>
      <c r="I69" s="12"/>
    </row>
    <row r="70">
      <c r="A70" s="6"/>
      <c r="B70" s="8"/>
      <c r="C70" s="8"/>
      <c r="D70" s="9"/>
      <c r="E70" s="10"/>
      <c r="F70" s="9"/>
      <c r="G70" s="12"/>
      <c r="H70" s="12"/>
      <c r="I70" s="12"/>
    </row>
    <row r="71">
      <c r="A71" s="6"/>
      <c r="B71" s="8"/>
      <c r="C71" s="8"/>
      <c r="D71" s="9"/>
      <c r="E71" s="10"/>
      <c r="F71" s="9"/>
      <c r="G71" s="12"/>
      <c r="H71" s="12"/>
      <c r="I71" s="12"/>
    </row>
    <row r="72">
      <c r="A72" s="6"/>
      <c r="B72" s="8"/>
      <c r="C72" s="8"/>
      <c r="D72" s="9"/>
      <c r="E72" s="10"/>
      <c r="F72" s="9"/>
      <c r="G72" s="12"/>
      <c r="H72" s="12"/>
      <c r="I72" s="12"/>
    </row>
    <row r="73">
      <c r="A73" s="6"/>
      <c r="B73" s="8"/>
      <c r="C73" s="8"/>
      <c r="D73" s="9"/>
      <c r="E73" s="10"/>
      <c r="F73" s="9"/>
      <c r="G73" s="12"/>
      <c r="H73" s="12"/>
      <c r="I73" s="12"/>
    </row>
    <row r="74">
      <c r="A74" s="16"/>
      <c r="B74" s="8"/>
      <c r="C74" s="8"/>
      <c r="D74" s="9"/>
      <c r="E74" s="10"/>
      <c r="F74" s="9"/>
      <c r="G74" s="12"/>
      <c r="H74" s="12"/>
      <c r="I74" s="12"/>
    </row>
    <row r="75">
      <c r="A75" s="6"/>
      <c r="B75" s="8"/>
      <c r="C75" s="8"/>
      <c r="D75" s="9"/>
      <c r="E75" s="10"/>
      <c r="F75" s="9"/>
      <c r="G75" s="12"/>
      <c r="H75" s="12"/>
      <c r="I75" s="12"/>
    </row>
    <row r="76">
      <c r="A76" s="6"/>
      <c r="B76" s="8"/>
      <c r="C76" s="8"/>
      <c r="D76" s="9"/>
      <c r="E76" s="10"/>
      <c r="F76" s="9"/>
      <c r="G76" s="12"/>
      <c r="H76" s="12"/>
      <c r="I76" s="12"/>
    </row>
    <row r="77">
      <c r="A77" s="6"/>
      <c r="B77" s="8"/>
      <c r="C77" s="8"/>
      <c r="D77" s="9"/>
      <c r="E77" s="10"/>
      <c r="F77" s="9"/>
      <c r="G77" s="12"/>
      <c r="H77" s="12"/>
      <c r="I77" s="12"/>
    </row>
    <row r="78">
      <c r="A78" s="6"/>
      <c r="B78" s="8"/>
      <c r="C78" s="8"/>
      <c r="D78" s="9"/>
      <c r="E78" s="10"/>
      <c r="F78" s="9"/>
      <c r="G78" s="12"/>
      <c r="H78" s="12"/>
      <c r="I78" s="12"/>
    </row>
    <row r="79">
      <c r="A79" s="6"/>
      <c r="B79" s="8"/>
      <c r="C79" s="8"/>
      <c r="D79" s="9"/>
      <c r="E79" s="10"/>
      <c r="F79" s="9"/>
      <c r="G79" s="12"/>
      <c r="H79" s="12"/>
      <c r="I79" s="12"/>
    </row>
    <row r="80">
      <c r="A80" s="16"/>
      <c r="B80" s="8"/>
      <c r="C80" s="8"/>
      <c r="D80" s="9"/>
      <c r="E80" s="10"/>
      <c r="F80" s="9"/>
      <c r="G80" s="12"/>
      <c r="H80" s="12"/>
      <c r="I80" s="12"/>
    </row>
    <row r="81">
      <c r="A81" s="16"/>
      <c r="B81" s="8"/>
      <c r="C81" s="8"/>
      <c r="D81" s="9"/>
      <c r="E81" s="10"/>
      <c r="F81" s="9"/>
      <c r="G81" s="12"/>
      <c r="H81" s="12"/>
      <c r="I81" s="12"/>
    </row>
    <row r="82">
      <c r="A82" s="6"/>
      <c r="B82" s="8"/>
      <c r="C82" s="8"/>
      <c r="D82" s="9"/>
      <c r="E82" s="10"/>
      <c r="F82" s="9"/>
      <c r="G82" s="12"/>
      <c r="H82" s="12"/>
      <c r="I82" s="12"/>
    </row>
    <row r="83">
      <c r="A83" s="6"/>
      <c r="B83" s="8"/>
      <c r="C83" s="8"/>
      <c r="D83" s="9"/>
      <c r="E83" s="10"/>
      <c r="F83" s="9"/>
      <c r="G83" s="12"/>
      <c r="H83" s="12"/>
      <c r="I83" s="12"/>
    </row>
    <row r="84">
      <c r="A84" s="6"/>
      <c r="B84" s="8"/>
      <c r="C84" s="8"/>
      <c r="D84" s="9"/>
      <c r="E84" s="10"/>
      <c r="F84" s="9"/>
      <c r="G84" s="12"/>
      <c r="H84" s="12"/>
      <c r="I84" s="12"/>
    </row>
    <row r="85">
      <c r="A85" s="6"/>
      <c r="B85" s="8"/>
      <c r="C85" s="8"/>
      <c r="D85" s="9"/>
      <c r="E85" s="10"/>
      <c r="F85" s="9"/>
      <c r="G85" s="12"/>
      <c r="H85" s="12"/>
      <c r="I85" s="12"/>
    </row>
    <row r="86">
      <c r="A86" s="16"/>
      <c r="B86" s="8"/>
      <c r="C86" s="8"/>
      <c r="D86" s="9"/>
      <c r="E86" s="10"/>
      <c r="F86" s="9"/>
      <c r="G86" s="12"/>
      <c r="H86" s="12"/>
      <c r="I86" s="12"/>
    </row>
    <row r="87">
      <c r="A87" s="6"/>
      <c r="B87" s="8"/>
      <c r="C87" s="8"/>
      <c r="D87" s="9"/>
      <c r="E87" s="10"/>
      <c r="F87" s="9"/>
      <c r="G87" s="12"/>
      <c r="H87" s="12"/>
      <c r="I87" s="12"/>
    </row>
    <row r="88">
      <c r="A88" s="6"/>
      <c r="B88" s="8"/>
      <c r="C88" s="8"/>
      <c r="D88" s="9"/>
      <c r="E88" s="10"/>
      <c r="F88" s="9"/>
      <c r="G88" s="12"/>
      <c r="H88" s="12"/>
      <c r="I88" s="12"/>
    </row>
    <row r="89">
      <c r="A89" s="6"/>
      <c r="B89" s="8"/>
      <c r="C89" s="8"/>
      <c r="D89" s="9"/>
      <c r="E89" s="10"/>
      <c r="F89" s="9"/>
      <c r="G89" s="12"/>
      <c r="H89" s="12"/>
      <c r="I89" s="12"/>
    </row>
    <row r="90">
      <c r="A90" s="6"/>
      <c r="B90" s="8"/>
      <c r="C90" s="8"/>
      <c r="D90" s="9"/>
      <c r="E90" s="10"/>
      <c r="F90" s="9"/>
      <c r="G90" s="12"/>
      <c r="H90" s="12"/>
      <c r="I90" s="12"/>
    </row>
    <row r="91">
      <c r="A91" s="6"/>
      <c r="B91" s="8"/>
      <c r="C91" s="8"/>
      <c r="D91" s="9"/>
      <c r="E91" s="10"/>
      <c r="F91" s="9"/>
      <c r="G91" s="12"/>
      <c r="H91" s="12"/>
      <c r="I91" s="12"/>
    </row>
    <row r="92">
      <c r="A92" s="6"/>
      <c r="B92" s="8"/>
      <c r="C92" s="8"/>
      <c r="D92" s="9"/>
      <c r="E92" s="10"/>
      <c r="F92" s="9"/>
      <c r="G92" s="12"/>
      <c r="H92" s="12"/>
      <c r="I92" s="12"/>
    </row>
    <row r="93">
      <c r="A93" s="6"/>
      <c r="B93" s="8"/>
      <c r="C93" s="8"/>
      <c r="D93" s="9"/>
      <c r="E93" s="10"/>
      <c r="F93" s="9"/>
      <c r="G93" s="12"/>
      <c r="H93" s="12"/>
      <c r="I93" s="12"/>
    </row>
    <row r="94">
      <c r="A94" s="6"/>
      <c r="B94" s="8"/>
      <c r="C94" s="8"/>
      <c r="D94" s="9"/>
      <c r="E94" s="10"/>
      <c r="F94" s="9"/>
      <c r="G94" s="12"/>
      <c r="H94" s="12"/>
      <c r="I94" s="12"/>
    </row>
    <row r="95">
      <c r="A95" s="6"/>
      <c r="B95" s="8"/>
      <c r="C95" s="8"/>
      <c r="D95" s="9"/>
      <c r="E95" s="10"/>
      <c r="F95" s="9"/>
      <c r="G95" s="12"/>
      <c r="H95" s="12"/>
      <c r="I95" s="12"/>
    </row>
    <row r="96">
      <c r="A96" s="6"/>
      <c r="B96" s="8"/>
      <c r="C96" s="8"/>
      <c r="D96" s="9"/>
      <c r="E96" s="10"/>
      <c r="F96" s="9"/>
      <c r="G96" s="12"/>
      <c r="H96" s="12"/>
      <c r="I96" s="12"/>
    </row>
    <row r="97">
      <c r="A97" s="16"/>
      <c r="B97" s="8"/>
      <c r="C97" s="8"/>
      <c r="D97" s="9"/>
      <c r="E97" s="10"/>
      <c r="F97" s="9"/>
      <c r="G97" s="12"/>
      <c r="H97" s="12"/>
      <c r="I97" s="12"/>
    </row>
    <row r="98">
      <c r="A98" s="6"/>
      <c r="B98" s="8"/>
      <c r="C98" s="8"/>
      <c r="D98" s="9"/>
      <c r="E98" s="10"/>
      <c r="F98" s="9"/>
      <c r="G98" s="12"/>
      <c r="H98" s="12"/>
      <c r="I98" s="12"/>
    </row>
    <row r="99">
      <c r="A99" s="6"/>
      <c r="B99" s="8"/>
      <c r="C99" s="8"/>
      <c r="D99" s="9"/>
      <c r="E99" s="10"/>
      <c r="F99" s="9"/>
      <c r="G99" s="12"/>
      <c r="H99" s="12"/>
      <c r="I99" s="12"/>
    </row>
    <row r="100">
      <c r="A100" s="6"/>
      <c r="B100" s="8"/>
      <c r="C100" s="8"/>
      <c r="D100" s="9"/>
      <c r="E100" s="10"/>
      <c r="F100" s="9"/>
      <c r="G100" s="12"/>
      <c r="H100" s="12"/>
      <c r="I100" s="12"/>
    </row>
    <row r="101">
      <c r="A101" s="6"/>
      <c r="B101" s="8"/>
      <c r="C101" s="8"/>
      <c r="D101" s="9"/>
      <c r="E101" s="10"/>
      <c r="F101" s="9"/>
      <c r="G101" s="12"/>
      <c r="H101" s="12"/>
      <c r="I101" s="12"/>
    </row>
    <row r="102">
      <c r="A102" s="6"/>
      <c r="B102" s="8"/>
      <c r="C102" s="8"/>
      <c r="D102" s="9"/>
      <c r="E102" s="10"/>
      <c r="F102" s="9"/>
      <c r="G102" s="12"/>
      <c r="H102" s="12"/>
      <c r="I102" s="12"/>
    </row>
    <row r="103">
      <c r="A103" s="6"/>
      <c r="B103" s="8"/>
      <c r="C103" s="8"/>
      <c r="D103" s="9"/>
      <c r="E103" s="10"/>
      <c r="F103" s="9"/>
      <c r="G103" s="12"/>
      <c r="H103" s="12"/>
      <c r="I103" s="12"/>
    </row>
    <row r="104">
      <c r="A104" s="6"/>
      <c r="B104" s="8"/>
      <c r="C104" s="8"/>
      <c r="D104" s="9"/>
      <c r="E104" s="10"/>
      <c r="F104" s="9"/>
      <c r="G104" s="12"/>
      <c r="H104" s="12"/>
      <c r="I104" s="12"/>
    </row>
    <row r="105">
      <c r="A105" s="6"/>
      <c r="B105" s="8"/>
      <c r="C105" s="8"/>
      <c r="D105" s="9"/>
      <c r="E105" s="10"/>
      <c r="F105" s="9"/>
      <c r="G105" s="12"/>
      <c r="H105" s="12"/>
      <c r="I105" s="12"/>
    </row>
    <row r="106">
      <c r="A106" s="16"/>
      <c r="B106" s="8"/>
      <c r="C106" s="8"/>
      <c r="D106" s="9"/>
      <c r="E106" s="10"/>
      <c r="F106" s="9"/>
      <c r="G106" s="12"/>
      <c r="H106" s="12"/>
      <c r="I106" s="12"/>
    </row>
    <row r="107">
      <c r="A107" s="6"/>
      <c r="B107" s="8"/>
      <c r="C107" s="8"/>
      <c r="D107" s="9"/>
      <c r="E107" s="10"/>
      <c r="F107" s="9"/>
      <c r="G107" s="12"/>
      <c r="H107" s="12"/>
      <c r="I107" s="12"/>
    </row>
    <row r="108">
      <c r="A108" s="16"/>
      <c r="B108" s="8"/>
      <c r="C108" s="8"/>
      <c r="D108" s="9"/>
      <c r="E108" s="10"/>
      <c r="F108" s="9"/>
      <c r="G108" s="12"/>
      <c r="H108" s="12"/>
      <c r="I108" s="12"/>
    </row>
    <row r="109">
      <c r="A109" s="16"/>
      <c r="B109" s="8"/>
      <c r="C109" s="8"/>
      <c r="D109" s="9"/>
      <c r="E109" s="10"/>
      <c r="F109" s="9"/>
      <c r="G109" s="12"/>
      <c r="H109" s="12"/>
      <c r="I109" s="12"/>
    </row>
    <row r="110">
      <c r="A110" s="6"/>
      <c r="B110" s="8"/>
      <c r="C110" s="8"/>
      <c r="D110" s="9"/>
      <c r="E110" s="10"/>
      <c r="F110" s="9"/>
      <c r="G110" s="12"/>
      <c r="H110" s="12"/>
      <c r="I110" s="12"/>
    </row>
    <row r="111">
      <c r="A111" s="6"/>
      <c r="B111" s="8"/>
      <c r="C111" s="8"/>
      <c r="D111" s="9"/>
      <c r="E111" s="10"/>
      <c r="F111" s="9"/>
      <c r="G111" s="12"/>
      <c r="H111" s="12"/>
      <c r="I111" s="12"/>
    </row>
    <row r="112">
      <c r="A112" s="6"/>
      <c r="B112" s="8"/>
      <c r="C112" s="8"/>
      <c r="D112" s="9"/>
      <c r="E112" s="10"/>
      <c r="F112" s="9"/>
      <c r="G112" s="12"/>
      <c r="H112" s="12"/>
      <c r="I112" s="12"/>
    </row>
    <row r="113">
      <c r="A113" s="6"/>
      <c r="B113" s="8"/>
      <c r="C113" s="8"/>
      <c r="D113" s="9"/>
      <c r="E113" s="10"/>
      <c r="F113" s="9"/>
      <c r="G113" s="12"/>
      <c r="H113" s="12"/>
      <c r="I113" s="12"/>
    </row>
    <row r="114">
      <c r="A114" s="6"/>
      <c r="B114" s="8"/>
      <c r="C114" s="8"/>
      <c r="D114" s="9"/>
      <c r="E114" s="10"/>
      <c r="F114" s="9"/>
      <c r="G114" s="12"/>
      <c r="H114" s="12"/>
      <c r="I114" s="12"/>
    </row>
    <row r="115">
      <c r="A115" s="6"/>
      <c r="B115" s="8"/>
      <c r="C115" s="8"/>
      <c r="D115" s="9"/>
      <c r="E115" s="10"/>
      <c r="F115" s="9"/>
      <c r="G115" s="12"/>
      <c r="H115" s="12"/>
      <c r="I115" s="12"/>
    </row>
    <row r="116">
      <c r="A116" s="6"/>
      <c r="B116" s="8"/>
      <c r="C116" s="8"/>
      <c r="D116" s="9"/>
      <c r="E116" s="10"/>
      <c r="F116" s="9"/>
      <c r="G116" s="12"/>
      <c r="H116" s="12"/>
      <c r="I116" s="12"/>
    </row>
    <row r="117">
      <c r="A117" s="6"/>
      <c r="B117" s="8"/>
      <c r="C117" s="8"/>
      <c r="D117" s="9"/>
      <c r="E117" s="10"/>
      <c r="F117" s="9"/>
      <c r="G117" s="12"/>
      <c r="H117" s="12"/>
      <c r="I117" s="12"/>
    </row>
    <row r="118">
      <c r="A118" s="6"/>
      <c r="B118" s="8"/>
      <c r="C118" s="8"/>
      <c r="D118" s="9"/>
      <c r="E118" s="10"/>
      <c r="F118" s="9"/>
      <c r="G118" s="12"/>
      <c r="H118" s="12"/>
      <c r="I118" s="12"/>
    </row>
    <row r="119">
      <c r="A119" s="16"/>
      <c r="B119" s="8"/>
      <c r="C119" s="8"/>
      <c r="D119" s="9"/>
      <c r="E119" s="10"/>
      <c r="F119" s="9"/>
      <c r="G119" s="12"/>
      <c r="H119" s="12"/>
      <c r="I119" s="12"/>
    </row>
    <row r="120">
      <c r="A120" s="6"/>
      <c r="B120" s="8"/>
      <c r="C120" s="8"/>
      <c r="D120" s="9"/>
      <c r="E120" s="10"/>
      <c r="F120" s="9"/>
      <c r="G120" s="12"/>
      <c r="H120" s="12"/>
      <c r="I120" s="12"/>
    </row>
    <row r="121">
      <c r="A121" s="6"/>
      <c r="B121" s="8"/>
      <c r="C121" s="8"/>
      <c r="D121" s="9"/>
      <c r="E121" s="10"/>
      <c r="F121" s="9"/>
      <c r="G121" s="12"/>
      <c r="H121" s="12"/>
      <c r="I121" s="12"/>
    </row>
    <row r="122">
      <c r="A122" s="6"/>
      <c r="B122" s="8"/>
      <c r="C122" s="8"/>
      <c r="D122" s="9"/>
      <c r="E122" s="10"/>
      <c r="F122" s="9"/>
      <c r="G122" s="12"/>
      <c r="H122" s="12"/>
      <c r="I122" s="12"/>
    </row>
    <row r="123">
      <c r="A123" s="6"/>
      <c r="B123" s="8"/>
      <c r="C123" s="8"/>
      <c r="D123" s="9"/>
      <c r="E123" s="10"/>
      <c r="F123" s="9"/>
      <c r="G123" s="12"/>
      <c r="H123" s="12"/>
      <c r="I123" s="12"/>
    </row>
    <row r="124">
      <c r="A124" s="6"/>
      <c r="B124" s="8"/>
      <c r="C124" s="8"/>
      <c r="D124" s="9"/>
      <c r="E124" s="10"/>
      <c r="F124" s="9"/>
      <c r="G124" s="12"/>
      <c r="H124" s="12"/>
      <c r="I124" s="12"/>
    </row>
    <row r="125">
      <c r="A125" s="6"/>
      <c r="B125" s="8"/>
      <c r="C125" s="8"/>
      <c r="D125" s="9"/>
      <c r="E125" s="10"/>
      <c r="F125" s="9"/>
      <c r="G125" s="12"/>
      <c r="H125" s="12"/>
      <c r="I125" s="12"/>
    </row>
    <row r="126">
      <c r="A126" s="6"/>
      <c r="B126" s="8"/>
      <c r="C126" s="8"/>
      <c r="D126" s="9"/>
      <c r="E126" s="10"/>
      <c r="F126" s="9"/>
      <c r="G126" s="12"/>
      <c r="H126" s="12"/>
      <c r="I126" s="12"/>
    </row>
    <row r="127">
      <c r="A127" s="16"/>
      <c r="B127" s="8"/>
      <c r="C127" s="8"/>
      <c r="D127" s="9"/>
      <c r="E127" s="10"/>
      <c r="F127" s="9"/>
      <c r="G127" s="12"/>
      <c r="H127" s="12"/>
      <c r="I127" s="12"/>
    </row>
    <row r="128">
      <c r="A128" s="16"/>
      <c r="B128" s="8"/>
      <c r="C128" s="8"/>
      <c r="D128" s="9"/>
      <c r="E128" s="10"/>
      <c r="F128" s="9"/>
      <c r="G128" s="12"/>
      <c r="H128" s="12"/>
      <c r="I128" s="12"/>
    </row>
    <row r="129">
      <c r="A129" s="6"/>
      <c r="B129" s="8"/>
      <c r="C129" s="8"/>
      <c r="D129" s="9"/>
      <c r="E129" s="10"/>
      <c r="F129" s="9"/>
      <c r="G129" s="12"/>
      <c r="H129" s="12"/>
      <c r="I129" s="12"/>
    </row>
    <row r="130">
      <c r="A130" s="6"/>
      <c r="B130" s="8"/>
      <c r="C130" s="8"/>
      <c r="D130" s="9"/>
      <c r="E130" s="10"/>
      <c r="F130" s="9"/>
      <c r="G130" s="12"/>
      <c r="H130" s="12"/>
      <c r="I130" s="12"/>
    </row>
    <row r="131">
      <c r="A131" s="6"/>
      <c r="B131" s="8"/>
      <c r="C131" s="8"/>
      <c r="D131" s="9"/>
      <c r="E131" s="10"/>
      <c r="F131" s="9"/>
      <c r="G131" s="12"/>
      <c r="H131" s="12"/>
      <c r="I131" s="12"/>
    </row>
    <row r="132">
      <c r="A132" s="16"/>
      <c r="B132" s="8"/>
      <c r="C132" s="8"/>
      <c r="D132" s="9"/>
      <c r="E132" s="10"/>
      <c r="F132" s="9"/>
      <c r="G132" s="12"/>
      <c r="H132" s="12"/>
      <c r="I132" s="12"/>
    </row>
    <row r="133">
      <c r="A133" s="16"/>
      <c r="B133" s="8"/>
      <c r="C133" s="8"/>
      <c r="D133" s="9"/>
      <c r="E133" s="10"/>
      <c r="F133" s="9"/>
      <c r="G133" s="12"/>
      <c r="H133" s="12"/>
      <c r="I133" s="12"/>
    </row>
    <row r="134">
      <c r="A134" s="16"/>
      <c r="B134" s="8"/>
      <c r="C134" s="8"/>
      <c r="D134" s="9"/>
      <c r="E134" s="10"/>
      <c r="F134" s="9"/>
      <c r="G134" s="12"/>
      <c r="H134" s="12"/>
      <c r="I134" s="12"/>
    </row>
    <row r="135">
      <c r="A135" s="6"/>
      <c r="B135" s="8"/>
      <c r="C135" s="8"/>
      <c r="D135" s="9"/>
      <c r="E135" s="10"/>
      <c r="F135" s="9"/>
      <c r="G135" s="12"/>
      <c r="H135" s="12"/>
      <c r="I135" s="12"/>
    </row>
    <row r="136">
      <c r="A136" s="6"/>
      <c r="B136" s="8"/>
      <c r="C136" s="8"/>
      <c r="D136" s="9"/>
      <c r="E136" s="10"/>
      <c r="F136" s="9"/>
      <c r="G136" s="12"/>
      <c r="H136" s="12"/>
      <c r="I136" s="12"/>
    </row>
    <row r="137">
      <c r="A137" s="6"/>
      <c r="B137" s="8"/>
      <c r="C137" s="8"/>
      <c r="D137" s="9"/>
      <c r="E137" s="10"/>
      <c r="F137" s="9"/>
      <c r="G137" s="12"/>
      <c r="H137" s="12"/>
      <c r="I137" s="12"/>
    </row>
    <row r="138">
      <c r="A138" s="6"/>
      <c r="B138" s="8"/>
      <c r="C138" s="8"/>
      <c r="D138" s="9"/>
      <c r="E138" s="10"/>
      <c r="F138" s="9"/>
      <c r="G138" s="12"/>
      <c r="H138" s="12"/>
      <c r="I138" s="12"/>
    </row>
    <row r="139">
      <c r="A139" s="6"/>
      <c r="B139" s="8"/>
      <c r="C139" s="8"/>
      <c r="D139" s="9"/>
      <c r="E139" s="10"/>
      <c r="F139" s="9"/>
      <c r="G139" s="12"/>
      <c r="H139" s="12"/>
      <c r="I139" s="12"/>
    </row>
    <row r="140">
      <c r="A140" s="16"/>
      <c r="B140" s="8"/>
      <c r="C140" s="8"/>
      <c r="D140" s="9"/>
      <c r="E140" s="10"/>
      <c r="F140" s="9"/>
      <c r="G140" s="12"/>
      <c r="H140" s="12"/>
      <c r="I140" s="12"/>
    </row>
    <row r="141">
      <c r="A141" s="6"/>
      <c r="B141" s="8"/>
      <c r="C141" s="8"/>
      <c r="D141" s="9"/>
      <c r="E141" s="10"/>
      <c r="F141" s="9"/>
      <c r="G141" s="12"/>
      <c r="H141" s="12"/>
      <c r="I141" s="12"/>
    </row>
    <row r="142">
      <c r="A142" s="6"/>
      <c r="B142" s="8"/>
      <c r="C142" s="8"/>
      <c r="D142" s="9"/>
      <c r="E142" s="10"/>
      <c r="F142" s="9"/>
      <c r="G142" s="12"/>
      <c r="H142" s="12"/>
      <c r="I142" s="12"/>
    </row>
    <row r="143">
      <c r="A143" s="6"/>
      <c r="B143" s="8"/>
      <c r="C143" s="8"/>
      <c r="D143" s="9"/>
      <c r="E143" s="10"/>
      <c r="F143" s="9"/>
      <c r="G143" s="12"/>
      <c r="H143" s="12"/>
      <c r="I143" s="12"/>
    </row>
    <row r="144">
      <c r="A144" s="6"/>
      <c r="B144" s="8"/>
      <c r="C144" s="8"/>
      <c r="D144" s="9"/>
      <c r="E144" s="10"/>
      <c r="F144" s="9"/>
      <c r="G144" s="12"/>
      <c r="H144" s="12"/>
      <c r="I144" s="12"/>
    </row>
    <row r="145">
      <c r="A145" s="6"/>
      <c r="B145" s="8"/>
      <c r="C145" s="8"/>
      <c r="D145" s="9"/>
      <c r="E145" s="10"/>
      <c r="F145" s="9"/>
      <c r="G145" s="12"/>
      <c r="H145" s="12"/>
      <c r="I145" s="12"/>
    </row>
    <row r="146">
      <c r="A146" s="6"/>
      <c r="B146" s="8"/>
      <c r="C146" s="8"/>
      <c r="D146" s="9"/>
      <c r="E146" s="10"/>
      <c r="F146" s="9"/>
      <c r="G146" s="12"/>
      <c r="H146" s="12"/>
      <c r="I146" s="12"/>
    </row>
    <row r="147">
      <c r="A147" s="6"/>
      <c r="B147" s="8"/>
      <c r="C147" s="8"/>
      <c r="D147" s="9"/>
      <c r="E147" s="10"/>
      <c r="F147" s="9"/>
      <c r="G147" s="12"/>
      <c r="H147" s="12"/>
      <c r="I147" s="12"/>
    </row>
    <row r="148">
      <c r="A148" s="6"/>
      <c r="B148" s="8"/>
      <c r="C148" s="8"/>
      <c r="D148" s="9"/>
      <c r="E148" s="10"/>
      <c r="F148" s="9"/>
      <c r="G148" s="12"/>
      <c r="H148" s="12"/>
      <c r="I148" s="12"/>
    </row>
    <row r="149">
      <c r="A149" s="6"/>
      <c r="B149" s="8"/>
      <c r="C149" s="8"/>
      <c r="D149" s="9"/>
      <c r="E149" s="10"/>
      <c r="F149" s="9"/>
      <c r="G149" s="12"/>
      <c r="H149" s="12"/>
      <c r="I149" s="12"/>
    </row>
    <row r="150">
      <c r="A150" s="6"/>
      <c r="B150" s="8"/>
      <c r="C150" s="8"/>
      <c r="D150" s="9"/>
      <c r="E150" s="10"/>
      <c r="F150" s="9"/>
      <c r="G150" s="12"/>
      <c r="H150" s="12"/>
      <c r="I150" s="12"/>
    </row>
    <row r="151">
      <c r="A151" s="6"/>
      <c r="B151" s="8"/>
      <c r="C151" s="8"/>
      <c r="D151" s="9"/>
      <c r="E151" s="10"/>
      <c r="F151" s="9"/>
      <c r="G151" s="12"/>
      <c r="H151" s="12"/>
      <c r="I151" s="12"/>
    </row>
    <row r="152">
      <c r="A152" s="6"/>
      <c r="B152" s="8"/>
      <c r="C152" s="8"/>
      <c r="D152" s="9"/>
      <c r="E152" s="10"/>
      <c r="F152" s="9"/>
      <c r="G152" s="12"/>
      <c r="H152" s="12"/>
      <c r="I152" s="12"/>
    </row>
    <row r="153">
      <c r="A153" s="6"/>
      <c r="B153" s="8"/>
      <c r="C153" s="8"/>
      <c r="D153" s="9"/>
      <c r="E153" s="10"/>
      <c r="F153" s="9"/>
      <c r="G153" s="12"/>
      <c r="H153" s="12"/>
      <c r="I153" s="12"/>
    </row>
    <row r="154">
      <c r="A154" s="6"/>
      <c r="B154" s="8"/>
      <c r="C154" s="8"/>
      <c r="D154" s="9"/>
      <c r="E154" s="10"/>
      <c r="F154" s="9"/>
      <c r="G154" s="12"/>
      <c r="H154" s="12"/>
      <c r="I154" s="12"/>
    </row>
    <row r="155">
      <c r="A155" s="6"/>
      <c r="B155" s="8"/>
      <c r="C155" s="8"/>
      <c r="D155" s="9"/>
      <c r="E155" s="10"/>
      <c r="F155" s="9"/>
      <c r="G155" s="12"/>
      <c r="H155" s="12"/>
      <c r="I155" s="12"/>
    </row>
    <row r="156">
      <c r="A156" s="6"/>
      <c r="B156" s="8"/>
      <c r="C156" s="8"/>
      <c r="D156" s="9"/>
      <c r="E156" s="10"/>
      <c r="F156" s="9"/>
      <c r="G156" s="12"/>
      <c r="H156" s="12"/>
      <c r="I156" s="12"/>
    </row>
    <row r="157">
      <c r="A157" s="6"/>
      <c r="B157" s="8"/>
      <c r="C157" s="8"/>
      <c r="D157" s="9"/>
      <c r="E157" s="10"/>
      <c r="F157" s="9"/>
      <c r="G157" s="12"/>
      <c r="H157" s="12"/>
      <c r="I157" s="12"/>
    </row>
    <row r="158">
      <c r="A158" s="6"/>
      <c r="B158" s="8"/>
      <c r="C158" s="8"/>
      <c r="D158" s="9"/>
      <c r="E158" s="10"/>
      <c r="F158" s="9"/>
      <c r="G158" s="12"/>
      <c r="H158" s="12"/>
      <c r="I158" s="12"/>
    </row>
    <row r="159">
      <c r="A159" s="16"/>
      <c r="B159" s="8"/>
      <c r="C159" s="8"/>
      <c r="D159" s="9"/>
      <c r="E159" s="10"/>
      <c r="F159" s="9"/>
      <c r="G159" s="12"/>
      <c r="H159" s="12"/>
      <c r="I159" s="12"/>
    </row>
    <row r="160">
      <c r="A160" s="16"/>
      <c r="B160" s="8"/>
      <c r="C160" s="8"/>
      <c r="D160" s="9"/>
      <c r="E160" s="10"/>
      <c r="F160" s="9"/>
      <c r="G160" s="12"/>
      <c r="H160" s="12"/>
      <c r="I160" s="12"/>
    </row>
    <row r="161">
      <c r="A161" s="6"/>
      <c r="B161" s="8"/>
      <c r="C161" s="8"/>
      <c r="D161" s="9"/>
      <c r="E161" s="10"/>
      <c r="F161" s="9"/>
      <c r="G161" s="12"/>
      <c r="H161" s="12"/>
      <c r="I161" s="12"/>
    </row>
    <row r="162">
      <c r="A162" s="6"/>
      <c r="B162" s="8"/>
      <c r="C162" s="8"/>
      <c r="D162" s="9"/>
      <c r="E162" s="10"/>
      <c r="F162" s="9"/>
      <c r="G162" s="12"/>
      <c r="H162" s="12"/>
      <c r="I162" s="12"/>
    </row>
    <row r="163">
      <c r="A163" s="6"/>
      <c r="B163" s="8"/>
      <c r="C163" s="8"/>
      <c r="D163" s="9"/>
      <c r="E163" s="10"/>
      <c r="F163" s="9"/>
      <c r="G163" s="12"/>
      <c r="H163" s="12"/>
      <c r="I163" s="12"/>
    </row>
    <row r="164">
      <c r="A164" s="6"/>
      <c r="B164" s="8"/>
      <c r="C164" s="8"/>
      <c r="D164" s="9"/>
      <c r="E164" s="10"/>
      <c r="F164" s="9"/>
      <c r="G164" s="12"/>
      <c r="H164" s="12"/>
      <c r="I164" s="12"/>
    </row>
    <row r="165">
      <c r="A165" s="33"/>
      <c r="B165" s="41"/>
      <c r="C165" s="42"/>
      <c r="D165" s="34"/>
      <c r="E165" s="35"/>
      <c r="F165" s="41"/>
      <c r="G165" s="33"/>
    </row>
    <row r="166">
      <c r="A166" s="33"/>
      <c r="B166" s="41"/>
      <c r="C166" s="42"/>
      <c r="D166" s="34"/>
      <c r="E166" s="35"/>
      <c r="F166" s="41"/>
      <c r="G166" s="33"/>
    </row>
    <row r="167">
      <c r="A167" s="33"/>
      <c r="B167" s="41"/>
      <c r="C167" s="42"/>
      <c r="D167" s="34"/>
      <c r="E167" s="35"/>
      <c r="F167" s="41"/>
      <c r="G167" s="33"/>
    </row>
    <row r="168">
      <c r="A168" s="33"/>
      <c r="B168" s="41"/>
      <c r="C168" s="42"/>
      <c r="D168" s="34"/>
      <c r="E168" s="35"/>
      <c r="F168" s="41"/>
      <c r="G168" s="33"/>
    </row>
    <row r="169">
      <c r="A169" s="33"/>
      <c r="B169" s="41"/>
      <c r="C169" s="42"/>
      <c r="D169" s="34"/>
      <c r="E169" s="35"/>
      <c r="F169" s="41"/>
      <c r="G169" s="33"/>
    </row>
    <row r="170">
      <c r="A170" s="33"/>
      <c r="B170" s="41"/>
      <c r="C170" s="42"/>
      <c r="D170" s="34"/>
      <c r="E170" s="35"/>
      <c r="F170" s="41"/>
      <c r="G170" s="33"/>
    </row>
    <row r="171">
      <c r="A171" s="33"/>
      <c r="B171" s="41"/>
      <c r="C171" s="42"/>
      <c r="D171" s="34"/>
      <c r="E171" s="35"/>
      <c r="F171" s="41"/>
      <c r="G171" s="33"/>
    </row>
    <row r="172">
      <c r="A172" s="33"/>
      <c r="B172" s="41"/>
      <c r="C172" s="42"/>
      <c r="D172" s="34"/>
      <c r="E172" s="35"/>
      <c r="F172" s="41"/>
      <c r="G172" s="33"/>
    </row>
    <row r="173">
      <c r="A173" s="33"/>
      <c r="B173" s="41"/>
      <c r="C173" s="42"/>
      <c r="D173" s="34"/>
      <c r="E173" s="35"/>
      <c r="F173" s="41"/>
      <c r="G173" s="33"/>
    </row>
    <row r="174">
      <c r="A174" s="33"/>
      <c r="B174" s="41"/>
      <c r="C174" s="42"/>
      <c r="D174" s="34"/>
      <c r="E174" s="35"/>
      <c r="F174" s="41"/>
      <c r="G174" s="33"/>
    </row>
    <row r="175">
      <c r="A175" s="33"/>
      <c r="B175" s="41"/>
      <c r="C175" s="42"/>
      <c r="D175" s="34"/>
      <c r="E175" s="35"/>
      <c r="F175" s="41"/>
      <c r="G175" s="33"/>
    </row>
    <row r="176">
      <c r="A176" s="33"/>
      <c r="B176" s="41"/>
      <c r="C176" s="42"/>
      <c r="D176" s="34"/>
      <c r="E176" s="35"/>
      <c r="F176" s="41"/>
      <c r="G176" s="33"/>
    </row>
    <row r="177">
      <c r="A177" s="33"/>
      <c r="B177" s="41"/>
      <c r="C177" s="42"/>
      <c r="D177" s="34"/>
      <c r="E177" s="35"/>
      <c r="F177" s="41"/>
      <c r="G177" s="33"/>
    </row>
    <row r="178">
      <c r="A178" s="33"/>
      <c r="B178" s="41"/>
      <c r="C178" s="42"/>
      <c r="D178" s="34"/>
      <c r="E178" s="35"/>
      <c r="F178" s="41"/>
      <c r="G178" s="33"/>
    </row>
    <row r="179">
      <c r="A179" s="33"/>
      <c r="B179" s="41"/>
      <c r="C179" s="42"/>
      <c r="D179" s="34"/>
      <c r="E179" s="35"/>
      <c r="F179" s="41"/>
      <c r="G179" s="33"/>
    </row>
    <row r="180">
      <c r="A180" s="33"/>
      <c r="B180" s="41"/>
      <c r="C180" s="42"/>
      <c r="D180" s="34"/>
      <c r="E180" s="35"/>
      <c r="F180" s="41"/>
      <c r="G180" s="33"/>
    </row>
    <row r="181">
      <c r="A181" s="33"/>
      <c r="B181" s="41"/>
      <c r="C181" s="42"/>
      <c r="D181" s="34"/>
      <c r="E181" s="35"/>
      <c r="F181" s="41"/>
      <c r="G181" s="33"/>
    </row>
    <row r="182">
      <c r="A182" s="33"/>
      <c r="B182" s="41"/>
      <c r="C182" s="42"/>
      <c r="D182" s="34"/>
      <c r="E182" s="35"/>
      <c r="F182" s="41"/>
      <c r="G182" s="33"/>
    </row>
    <row r="183">
      <c r="A183" s="33"/>
      <c r="B183" s="41"/>
      <c r="C183" s="42"/>
      <c r="D183" s="34"/>
      <c r="E183" s="35"/>
      <c r="F183" s="41"/>
      <c r="G183" s="33"/>
    </row>
    <row r="184">
      <c r="A184" s="33"/>
      <c r="B184" s="41"/>
      <c r="C184" s="42"/>
      <c r="D184" s="34"/>
      <c r="E184" s="35"/>
      <c r="F184" s="41"/>
      <c r="G184" s="33"/>
    </row>
    <row r="185">
      <c r="A185" s="33"/>
      <c r="B185" s="41"/>
      <c r="C185" s="42"/>
      <c r="D185" s="34"/>
      <c r="E185" s="35"/>
      <c r="F185" s="41"/>
      <c r="G185" s="33"/>
    </row>
    <row r="186">
      <c r="A186" s="33"/>
      <c r="B186" s="41"/>
      <c r="C186" s="42"/>
      <c r="D186" s="34"/>
      <c r="E186" s="35"/>
      <c r="F186" s="41"/>
      <c r="G186" s="33"/>
    </row>
    <row r="187">
      <c r="A187" s="33"/>
      <c r="B187" s="41"/>
      <c r="C187" s="42"/>
      <c r="D187" s="34"/>
      <c r="E187" s="35"/>
      <c r="F187" s="41"/>
      <c r="G187" s="33"/>
    </row>
    <row r="188">
      <c r="A188" s="33"/>
      <c r="B188" s="41"/>
      <c r="C188" s="42"/>
      <c r="D188" s="34"/>
      <c r="E188" s="35"/>
      <c r="F188" s="41"/>
      <c r="G188" s="33"/>
    </row>
  </sheetData>
  <mergeCells count="2">
    <mergeCell ref="A1:C1"/>
    <mergeCell ref="D1:I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5"/>
    <col customWidth="1" min="2" max="2" width="8.5"/>
    <col customWidth="1" min="3" max="3" width="8.75"/>
    <col customWidth="1" min="4" max="4" width="15.13"/>
    <col customWidth="1" min="5" max="5" width="23.88"/>
    <col customWidth="1" min="6" max="6" width="12.25"/>
    <col customWidth="1" min="7" max="7" width="29.38"/>
    <col customWidth="1" min="8" max="8" width="17.75"/>
    <col customWidth="1" min="11" max="11" width="47.25"/>
  </cols>
  <sheetData>
    <row r="1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32"/>
      <c r="K1" s="32"/>
    </row>
    <row r="2">
      <c r="A2" s="6" t="str">
        <f>IFERROR(__xludf.DUMMYFUNCTION("FILTER(Todas!A:I, Todas!B:B&lt;&gt;""597"")"),"")</f>
        <v/>
      </c>
      <c r="B2" s="7"/>
      <c r="C2" s="7"/>
      <c r="D2" s="9" t="str">
        <f>IFERROR(__xludf.DUMMYFUNCTION("""COMPUTED_VALUE"""),"Xubilacións ata o 31 de decembro de 2026")</f>
        <v>Xubilacións ata o 31 de decembro de 2026</v>
      </c>
      <c r="E2" s="12"/>
      <c r="F2" s="9"/>
      <c r="G2" s="12"/>
      <c r="H2" s="12"/>
      <c r="I2" s="12"/>
      <c r="J2" s="36"/>
    </row>
    <row r="3">
      <c r="A3" s="6" t="str">
        <f>IFERROR(__xludf.DUMMYFUNCTION("""COMPUTED_VALUE"""),"Data cese último destino")</f>
        <v>Data cese último destino</v>
      </c>
      <c r="B3" s="37" t="str">
        <f>IFERROR(__xludf.DUMMYFUNCTION("""COMPUTED_VALUE"""),"Código corpo")</f>
        <v>Código corpo</v>
      </c>
      <c r="C3" s="37" t="str">
        <f>IFERROR(__xludf.DUMMYFUNCTION("""COMPUTED_VALUE"""),"Corpo")</f>
        <v>Corpo</v>
      </c>
      <c r="D3" s="9" t="str">
        <f>IFERROR(__xludf.DUMMYFUNCTION("""COMPUTED_VALUE"""),"Código especialidade")</f>
        <v>Código especialidade</v>
      </c>
      <c r="E3" s="10" t="str">
        <f>IFERROR(__xludf.DUMMYFUNCTION("""COMPUTED_VALUE"""),"Especialidade")</f>
        <v>Especialidade</v>
      </c>
      <c r="F3" s="9" t="str">
        <f>IFERROR(__xludf.DUMMYFUNCTION("""COMPUTED_VALUE"""),"Código centro")</f>
        <v>Código centro</v>
      </c>
      <c r="G3" s="12" t="str">
        <f>IFERROR(__xludf.DUMMYFUNCTION("""COMPUTED_VALUE"""),"Centro")</f>
        <v>Centro</v>
      </c>
      <c r="H3" s="12" t="str">
        <f>IFERROR(__xludf.DUMMYFUNCTION("""COMPUTED_VALUE"""),"Concello")</f>
        <v>Concello</v>
      </c>
      <c r="I3" s="12" t="str">
        <f>IFERROR(__xludf.DUMMYFUNCTION("""COMPUTED_VALUE"""),"Provincia")</f>
        <v>Provincia</v>
      </c>
      <c r="J3" s="36"/>
    </row>
    <row r="4">
      <c r="A4" s="6">
        <f>IFERROR(__xludf.DUMMYFUNCTION("""COMPUTED_VALUE"""),46081.0)</f>
        <v>46081</v>
      </c>
      <c r="B4" s="7" t="str">
        <f>IFERROR(__xludf.DUMMYFUNCTION("""COMPUTED_VALUE"""),"590")</f>
        <v>590</v>
      </c>
      <c r="C4" s="7" t="str">
        <f>IFERROR(__xludf.DUMMYFUNCTION("""COMPUTED_VALUE"""),"PES")</f>
        <v>PES</v>
      </c>
      <c r="D4" s="11">
        <f>IFERROR(__xludf.DUMMYFUNCTION("""COMPUTED_VALUE"""),590006.0)</f>
        <v>590006</v>
      </c>
      <c r="E4" s="12" t="str">
        <f>IFERROR(__xludf.DUMMYFUNCTION("""COMPUTED_VALUE"""),"Matemáticas")</f>
        <v>Matemáticas</v>
      </c>
      <c r="F4" s="9" t="str">
        <f>IFERROR(__xludf.DUMMYFUNCTION("""COMPUTED_VALUE"""),"27016297")</f>
        <v>27016297</v>
      </c>
      <c r="G4" s="12" t="str">
        <f>IFERROR(__xludf.DUMMYFUNCTION("""COMPUTED_VALUE"""),"IES Enrique Muruais")</f>
        <v>IES Enrique Muruais</v>
      </c>
      <c r="H4" s="12" t="str">
        <f>IFERROR(__xludf.DUMMYFUNCTION("""COMPUTED_VALUE"""),"A Pontenova")</f>
        <v>A Pontenova</v>
      </c>
      <c r="I4" s="12" t="str">
        <f>IFERROR(__xludf.DUMMYFUNCTION("""COMPUTED_VALUE"""),"Lugo")</f>
        <v>Lugo</v>
      </c>
      <c r="J4" s="36"/>
    </row>
    <row r="5">
      <c r="A5" s="6">
        <f>IFERROR(__xludf.DUMMYFUNCTION("""COMPUTED_VALUE"""),46265.0)</f>
        <v>46265</v>
      </c>
      <c r="B5" s="7" t="str">
        <f>IFERROR(__xludf.DUMMYFUNCTION("""COMPUTED_VALUE"""),"511")</f>
        <v>511</v>
      </c>
      <c r="C5" s="7" t="str">
        <f>IFERROR(__xludf.DUMMYFUNCTION("""COMPUTED_VALUE"""),"CES")</f>
        <v>CES</v>
      </c>
      <c r="D5" s="11">
        <f>IFERROR(__xludf.DUMMYFUNCTION("""COMPUTED_VALUE"""),511053.0)</f>
        <v>511053</v>
      </c>
      <c r="E5" s="12" t="str">
        <f>IFERROR(__xludf.DUMMYFUNCTION("""COMPUTED_VALUE"""),"Lingua e literatura galega")</f>
        <v>Lingua e literatura galega</v>
      </c>
      <c r="F5" s="9" t="str">
        <f>IFERROR(__xludf.DUMMYFUNCTION("""COMPUTED_VALUE"""),"27013934")</f>
        <v>27013934</v>
      </c>
      <c r="G5" s="12" t="str">
        <f>IFERROR(__xludf.DUMMYFUNCTION("""COMPUTED_VALUE"""),"IES Perdouro")</f>
        <v>IES Perdouro</v>
      </c>
      <c r="H5" s="12" t="str">
        <f>IFERROR(__xludf.DUMMYFUNCTION("""COMPUTED_VALUE"""),"Burela")</f>
        <v>Burela</v>
      </c>
      <c r="I5" s="12" t="str">
        <f>IFERROR(__xludf.DUMMYFUNCTION("""COMPUTED_VALUE"""),"Lugo")</f>
        <v>Lugo</v>
      </c>
      <c r="J5" s="36"/>
    </row>
    <row r="6">
      <c r="A6" s="6">
        <f>IFERROR(__xludf.DUMMYFUNCTION("""COMPUTED_VALUE"""),46265.0)</f>
        <v>46265</v>
      </c>
      <c r="B6" s="7" t="str">
        <f>IFERROR(__xludf.DUMMYFUNCTION("""COMPUTED_VALUE"""),"590")</f>
        <v>590</v>
      </c>
      <c r="C6" s="7" t="str">
        <f>IFERROR(__xludf.DUMMYFUNCTION("""COMPUTED_VALUE"""),"PES")</f>
        <v>PES</v>
      </c>
      <c r="D6" s="11">
        <f>IFERROR(__xludf.DUMMYFUNCTION("""COMPUTED_VALUE"""),590006.0)</f>
        <v>590006</v>
      </c>
      <c r="E6" s="12" t="str">
        <f>IFERROR(__xludf.DUMMYFUNCTION("""COMPUTED_VALUE"""),"Matemáticas")</f>
        <v>Matemáticas</v>
      </c>
      <c r="F6" s="9" t="str">
        <f>IFERROR(__xludf.DUMMYFUNCTION("""COMPUTED_VALUE"""),"27013934")</f>
        <v>27013934</v>
      </c>
      <c r="G6" s="12" t="str">
        <f>IFERROR(__xludf.DUMMYFUNCTION("""COMPUTED_VALUE"""),"IES Perdouro")</f>
        <v>IES Perdouro</v>
      </c>
      <c r="H6" s="12" t="str">
        <f>IFERROR(__xludf.DUMMYFUNCTION("""COMPUTED_VALUE"""),"Burela")</f>
        <v>Burela</v>
      </c>
      <c r="I6" s="12" t="str">
        <f>IFERROR(__xludf.DUMMYFUNCTION("""COMPUTED_VALUE"""),"Lugo")</f>
        <v>Lugo</v>
      </c>
      <c r="J6" s="36"/>
    </row>
    <row r="7">
      <c r="A7" s="6">
        <f>IFERROR(__xludf.DUMMYFUNCTION("""COMPUTED_VALUE"""),46265.0)</f>
        <v>46265</v>
      </c>
      <c r="B7" s="7" t="str">
        <f>IFERROR(__xludf.DUMMYFUNCTION("""COMPUTED_VALUE"""),"590")</f>
        <v>590</v>
      </c>
      <c r="C7" s="7" t="str">
        <f>IFERROR(__xludf.DUMMYFUNCTION("""COMPUTED_VALUE"""),"PES")</f>
        <v>PES</v>
      </c>
      <c r="D7" s="11">
        <f>IFERROR(__xludf.DUMMYFUNCTION("""COMPUTED_VALUE"""),590009.0)</f>
        <v>590009</v>
      </c>
      <c r="E7" s="12" t="str">
        <f>IFERROR(__xludf.DUMMYFUNCTION("""COMPUTED_VALUE"""),"Debuxo")</f>
        <v>Debuxo</v>
      </c>
      <c r="F7" s="9" t="str">
        <f>IFERROR(__xludf.DUMMYFUNCTION("""COMPUTED_VALUE"""),"27015891")</f>
        <v>27015891</v>
      </c>
      <c r="G7" s="12" t="str">
        <f>IFERROR(__xludf.DUMMYFUNCTION("""COMPUTED_VALUE"""),"IES da Terra Chá José Trapero Pardo")</f>
        <v>IES da Terra Chá José Trapero Pardo</v>
      </c>
      <c r="H7" s="12" t="str">
        <f>IFERROR(__xludf.DUMMYFUNCTION("""COMPUTED_VALUE"""),"Castro de Rei")</f>
        <v>Castro de Rei</v>
      </c>
      <c r="I7" s="12" t="str">
        <f>IFERROR(__xludf.DUMMYFUNCTION("""COMPUTED_VALUE"""),"Lugo")</f>
        <v>Lugo</v>
      </c>
      <c r="J7" s="36"/>
    </row>
    <row r="8">
      <c r="A8" s="6">
        <f>IFERROR(__xludf.DUMMYFUNCTION("""COMPUTED_VALUE"""),46265.0)</f>
        <v>46265</v>
      </c>
      <c r="B8" s="7" t="str">
        <f>IFERROR(__xludf.DUMMYFUNCTION("""COMPUTED_VALUE"""),"590")</f>
        <v>590</v>
      </c>
      <c r="C8" s="7" t="str">
        <f>IFERROR(__xludf.DUMMYFUNCTION("""COMPUTED_VALUE"""),"PES")</f>
        <v>PES</v>
      </c>
      <c r="D8" s="11">
        <f>IFERROR(__xludf.DUMMYFUNCTION("""COMPUTED_VALUE"""),590011.0)</f>
        <v>590011</v>
      </c>
      <c r="E8" s="12" t="str">
        <f>IFERROR(__xludf.DUMMYFUNCTION("""COMPUTED_VALUE"""),"Inglés")</f>
        <v>Inglés</v>
      </c>
      <c r="F8" s="9" t="str">
        <f>IFERROR(__xludf.DUMMYFUNCTION("""COMPUTED_VALUE"""),"27002353")</f>
        <v>27002353</v>
      </c>
      <c r="G8" s="12" t="str">
        <f>IFERROR(__xludf.DUMMYFUNCTION("""COMPUTED_VALUE"""),"CPI de Cervantes")</f>
        <v>CPI de Cervantes</v>
      </c>
      <c r="H8" s="12" t="str">
        <f>IFERROR(__xludf.DUMMYFUNCTION("""COMPUTED_VALUE"""),"Cervantes")</f>
        <v>Cervantes</v>
      </c>
      <c r="I8" s="12" t="str">
        <f>IFERROR(__xludf.DUMMYFUNCTION("""COMPUTED_VALUE"""),"Lugo")</f>
        <v>Lugo</v>
      </c>
      <c r="J8" s="36"/>
    </row>
    <row r="9">
      <c r="A9" s="6">
        <f>IFERROR(__xludf.DUMMYFUNCTION("""COMPUTED_VALUE"""),46265.0)</f>
        <v>46265</v>
      </c>
      <c r="B9" s="7" t="str">
        <f>IFERROR(__xludf.DUMMYFUNCTION("""COMPUTED_VALUE"""),"590")</f>
        <v>590</v>
      </c>
      <c r="C9" s="7" t="str">
        <f>IFERROR(__xludf.DUMMYFUNCTION("""COMPUTED_VALUE"""),"PES")</f>
        <v>PES</v>
      </c>
      <c r="D9" s="11">
        <f>IFERROR(__xludf.DUMMYFUNCTION("""COMPUTED_VALUE"""),590053.0)</f>
        <v>590053</v>
      </c>
      <c r="E9" s="12" t="str">
        <f>IFERROR(__xludf.DUMMYFUNCTION("""COMPUTED_VALUE"""),"Lingua e literatura galega")</f>
        <v>Lingua e literatura galega</v>
      </c>
      <c r="F9" s="9" t="str">
        <f>IFERROR(__xludf.DUMMYFUNCTION("""COMPUTED_VALUE"""),"27002353")</f>
        <v>27002353</v>
      </c>
      <c r="G9" s="12" t="str">
        <f>IFERROR(__xludf.DUMMYFUNCTION("""COMPUTED_VALUE"""),"CPI de Cervantes")</f>
        <v>CPI de Cervantes</v>
      </c>
      <c r="H9" s="12" t="str">
        <f>IFERROR(__xludf.DUMMYFUNCTION("""COMPUTED_VALUE"""),"Cervantes")</f>
        <v>Cervantes</v>
      </c>
      <c r="I9" s="12" t="str">
        <f>IFERROR(__xludf.DUMMYFUNCTION("""COMPUTED_VALUE"""),"Lugo")</f>
        <v>Lugo</v>
      </c>
      <c r="J9" s="36"/>
    </row>
    <row r="10">
      <c r="A10" s="16">
        <f>IFERROR(__xludf.DUMMYFUNCTION("""COMPUTED_VALUE"""),46265.0)</f>
        <v>46265</v>
      </c>
      <c r="B10" s="7" t="str">
        <f>IFERROR(__xludf.DUMMYFUNCTION("""COMPUTED_VALUE"""),"590")</f>
        <v>590</v>
      </c>
      <c r="C10" s="7" t="str">
        <f>IFERROR(__xludf.DUMMYFUNCTION("""COMPUTED_VALUE"""),"PES")</f>
        <v>PES</v>
      </c>
      <c r="D10" s="11">
        <f>IFERROR(__xludf.DUMMYFUNCTION("""COMPUTED_VALUE"""),590011.0)</f>
        <v>590011</v>
      </c>
      <c r="E10" s="12" t="str">
        <f>IFERROR(__xludf.DUMMYFUNCTION("""COMPUTED_VALUE"""),"Inglés")</f>
        <v>Inglés</v>
      </c>
      <c r="F10" s="9" t="str">
        <f>IFERROR(__xludf.DUMMYFUNCTION("""COMPUTED_VALUE"""),"27002997")</f>
        <v>27002997</v>
      </c>
      <c r="G10" s="12" t="str">
        <f>IFERROR(__xludf.DUMMYFUNCTION("""COMPUTED_VALUE"""),"CPI Plurilingüe Virxe do Monte")</f>
        <v>CPI Plurilingüe Virxe do Monte</v>
      </c>
      <c r="H10" s="12" t="str">
        <f>IFERROR(__xludf.DUMMYFUNCTION("""COMPUTED_VALUE"""),"Cospeito")</f>
        <v>Cospeito</v>
      </c>
      <c r="I10" s="12" t="str">
        <f>IFERROR(__xludf.DUMMYFUNCTION("""COMPUTED_VALUE"""),"Lugo")</f>
        <v>Lugo</v>
      </c>
      <c r="J10" s="36"/>
    </row>
    <row r="11">
      <c r="A11" s="6">
        <f>IFERROR(__xludf.DUMMYFUNCTION("""COMPUTED_VALUE"""),46265.0)</f>
        <v>46265</v>
      </c>
      <c r="B11" s="7" t="str">
        <f>IFERROR(__xludf.DUMMYFUNCTION("""COMPUTED_VALUE"""),"511")</f>
        <v>511</v>
      </c>
      <c r="C11" s="7" t="str">
        <f>IFERROR(__xludf.DUMMYFUNCTION("""COMPUTED_VALUE"""),"CES")</f>
        <v>CES</v>
      </c>
      <c r="D11" s="11">
        <f>IFERROR(__xludf.DUMMYFUNCTION("""COMPUTED_VALUE"""),511005.0)</f>
        <v>511005</v>
      </c>
      <c r="E11" s="12" t="str">
        <f>IFERROR(__xludf.DUMMYFUNCTION("""COMPUTED_VALUE"""),"Xeografía e historia")</f>
        <v>Xeografía e historia</v>
      </c>
      <c r="F11" s="9" t="str">
        <f>IFERROR(__xludf.DUMMYFUNCTION("""COMPUTED_VALUE"""),"27020562")</f>
        <v>27020562</v>
      </c>
      <c r="G11" s="12" t="str">
        <f>IFERROR(__xludf.DUMMYFUNCTION("""COMPUTED_VALUE"""),"IES de Foz")</f>
        <v>IES de Foz</v>
      </c>
      <c r="H11" s="12" t="str">
        <f>IFERROR(__xludf.DUMMYFUNCTION("""COMPUTED_VALUE"""),"Foz")</f>
        <v>Foz</v>
      </c>
      <c r="I11" s="12" t="str">
        <f>IFERROR(__xludf.DUMMYFUNCTION("""COMPUTED_VALUE"""),"Lugo")</f>
        <v>Lugo</v>
      </c>
      <c r="J11" s="36"/>
      <c r="K11" s="38" t="s">
        <v>68</v>
      </c>
    </row>
    <row r="12">
      <c r="A12" s="6">
        <f>IFERROR(__xludf.DUMMYFUNCTION("""COMPUTED_VALUE"""),46283.0)</f>
        <v>46283</v>
      </c>
      <c r="B12" s="7" t="str">
        <f>IFERROR(__xludf.DUMMYFUNCTION("""COMPUTED_VALUE"""),"590")</f>
        <v>590</v>
      </c>
      <c r="C12" s="7" t="str">
        <f>IFERROR(__xludf.DUMMYFUNCTION("""COMPUTED_VALUE"""),"PES")</f>
        <v>PES</v>
      </c>
      <c r="D12" s="11">
        <f>IFERROR(__xludf.DUMMYFUNCTION("""COMPUTED_VALUE"""),590053.0)</f>
        <v>590053</v>
      </c>
      <c r="E12" s="12" t="str">
        <f>IFERROR(__xludf.DUMMYFUNCTION("""COMPUTED_VALUE"""),"Lingua e literatura galega")</f>
        <v>Lingua e literatura galega</v>
      </c>
      <c r="F12" s="9" t="str">
        <f>IFERROR(__xludf.DUMMYFUNCTION("""COMPUTED_VALUE"""),"27020562")</f>
        <v>27020562</v>
      </c>
      <c r="G12" s="12" t="str">
        <f>IFERROR(__xludf.DUMMYFUNCTION("""COMPUTED_VALUE"""),"IES de Foz")</f>
        <v>IES de Foz</v>
      </c>
      <c r="H12" s="12" t="str">
        <f>IFERROR(__xludf.DUMMYFUNCTION("""COMPUTED_VALUE"""),"Foz")</f>
        <v>Foz</v>
      </c>
      <c r="I12" s="12" t="str">
        <f>IFERROR(__xludf.DUMMYFUNCTION("""COMPUTED_VALUE"""),"Lugo")</f>
        <v>Lugo</v>
      </c>
      <c r="J12" s="36"/>
      <c r="K12" s="24" t="s">
        <v>76</v>
      </c>
    </row>
    <row r="13">
      <c r="A13" s="6">
        <f>IFERROR(__xludf.DUMMYFUNCTION("""COMPUTED_VALUE"""),46310.0)</f>
        <v>46310</v>
      </c>
      <c r="B13" s="7" t="str">
        <f>IFERROR(__xludf.DUMMYFUNCTION("""COMPUTED_VALUE"""),"590")</f>
        <v>590</v>
      </c>
      <c r="C13" s="7" t="str">
        <f>IFERROR(__xludf.DUMMYFUNCTION("""COMPUTED_VALUE"""),"PES")</f>
        <v>PES</v>
      </c>
      <c r="D13" s="11">
        <f>IFERROR(__xludf.DUMMYFUNCTION("""COMPUTED_VALUE"""),590110.0)</f>
        <v>590110</v>
      </c>
      <c r="E13" s="12" t="str">
        <f>IFERROR(__xludf.DUMMYFUNCTION("""COMPUTED_VALUE"""),"Organización e xestión comercial")</f>
        <v>Organización e xestión comercial</v>
      </c>
      <c r="F13" s="9" t="str">
        <f>IFERROR(__xludf.DUMMYFUNCTION("""COMPUTED_VALUE"""),"27020562")</f>
        <v>27020562</v>
      </c>
      <c r="G13" s="12" t="str">
        <f>IFERROR(__xludf.DUMMYFUNCTION("""COMPUTED_VALUE"""),"IES de Foz")</f>
        <v>IES de Foz</v>
      </c>
      <c r="H13" s="12" t="str">
        <f>IFERROR(__xludf.DUMMYFUNCTION("""COMPUTED_VALUE"""),"Foz")</f>
        <v>Foz</v>
      </c>
      <c r="I13" s="12" t="str">
        <f>IFERROR(__xludf.DUMMYFUNCTION("""COMPUTED_VALUE"""),"Lugo")</f>
        <v>Lugo</v>
      </c>
      <c r="J13" s="36"/>
      <c r="K13" s="24" t="s">
        <v>14</v>
      </c>
    </row>
    <row r="14">
      <c r="A14" s="6"/>
      <c r="B14" s="7" t="str">
        <f>IFERROR(__xludf.DUMMYFUNCTION("""COMPUTED_VALUE"""),"590")</f>
        <v>590</v>
      </c>
      <c r="C14" s="7" t="str">
        <f>IFERROR(__xludf.DUMMYFUNCTION("""COMPUTED_VALUE"""),"PES")</f>
        <v>PES</v>
      </c>
      <c r="D14" s="11">
        <f>IFERROR(__xludf.DUMMYFUNCTION("""COMPUTED_VALUE"""),590016.0)</f>
        <v>590016</v>
      </c>
      <c r="E14" s="12" t="str">
        <f>IFERROR(__xludf.DUMMYFUNCTION("""COMPUTED_VALUE"""),"Música")</f>
        <v>Música</v>
      </c>
      <c r="F14" s="9" t="str">
        <f>IFERROR(__xludf.DUMMYFUNCTION("""COMPUTED_VALUE"""),"27004635")</f>
        <v>27004635</v>
      </c>
      <c r="G14" s="12" t="str">
        <f>IFERROR(__xludf.DUMMYFUNCTION("""COMPUTED_VALUE"""),"CPI Plurilingüe Dr. López Suárez")</f>
        <v>CPI Plurilingüe Dr. López Suárez</v>
      </c>
      <c r="H14" s="12" t="str">
        <f>IFERROR(__xludf.DUMMYFUNCTION("""COMPUTED_VALUE"""),"Friol")</f>
        <v>Friol</v>
      </c>
      <c r="I14" s="12" t="str">
        <f>IFERROR(__xludf.DUMMYFUNCTION("""COMPUTED_VALUE"""),"Lugo")</f>
        <v>Lugo</v>
      </c>
      <c r="J14" s="36"/>
      <c r="K14" s="25" t="s">
        <v>88</v>
      </c>
    </row>
    <row r="15">
      <c r="A15" s="6">
        <f>IFERROR(__xludf.DUMMYFUNCTION("""COMPUTED_VALUE"""),46289.0)</f>
        <v>46289</v>
      </c>
      <c r="B15" s="7" t="str">
        <f>IFERROR(__xludf.DUMMYFUNCTION("""COMPUTED_VALUE"""),"590")</f>
        <v>590</v>
      </c>
      <c r="C15" s="7" t="str">
        <f>IFERROR(__xludf.DUMMYFUNCTION("""COMPUTED_VALUE"""),"PES")</f>
        <v>PES</v>
      </c>
      <c r="D15" s="11">
        <f>IFERROR(__xludf.DUMMYFUNCTION("""COMPUTED_VALUE"""),590053.0)</f>
        <v>590053</v>
      </c>
      <c r="E15" s="12" t="str">
        <f>IFERROR(__xludf.DUMMYFUNCTION("""COMPUTED_VALUE"""),"Lingua e literatura galega")</f>
        <v>Lingua e literatura galega</v>
      </c>
      <c r="F15" s="9" t="str">
        <f>IFERROR(__xludf.DUMMYFUNCTION("""COMPUTED_VALUE"""),"27004635")</f>
        <v>27004635</v>
      </c>
      <c r="G15" s="12" t="str">
        <f>IFERROR(__xludf.DUMMYFUNCTION("""COMPUTED_VALUE"""),"CPI Plurilingüe Dr. López Suárez")</f>
        <v>CPI Plurilingüe Dr. López Suárez</v>
      </c>
      <c r="H15" s="12" t="str">
        <f>IFERROR(__xludf.DUMMYFUNCTION("""COMPUTED_VALUE"""),"Friol")</f>
        <v>Friol</v>
      </c>
      <c r="I15" s="12" t="str">
        <f>IFERROR(__xludf.DUMMYFUNCTION("""COMPUTED_VALUE"""),"Lugo")</f>
        <v>Lugo</v>
      </c>
      <c r="J15" s="36"/>
      <c r="K15" s="24" t="s">
        <v>111</v>
      </c>
    </row>
    <row r="16">
      <c r="A16" s="6"/>
      <c r="B16" s="7" t="str">
        <f>IFERROR(__xludf.DUMMYFUNCTION("""COMPUTED_VALUE"""),"511")</f>
        <v>511</v>
      </c>
      <c r="C16" s="7" t="str">
        <f>IFERROR(__xludf.DUMMYFUNCTION("""COMPUTED_VALUE"""),"CES")</f>
        <v>CES</v>
      </c>
      <c r="D16" s="11">
        <f>IFERROR(__xludf.DUMMYFUNCTION("""COMPUTED_VALUE"""),511053.0)</f>
        <v>511053</v>
      </c>
      <c r="E16" s="12" t="str">
        <f>IFERROR(__xludf.DUMMYFUNCTION("""COMPUTED_VALUE"""),"Lingua e literatura galega")</f>
        <v>Lingua e literatura galega</v>
      </c>
      <c r="F16" s="9" t="str">
        <f>IFERROR(__xludf.DUMMYFUNCTION("""COMPUTED_VALUE"""),"27014008")</f>
        <v>27014008</v>
      </c>
      <c r="G16" s="12" t="str">
        <f>IFERROR(__xludf.DUMMYFUNCTION("""COMPUTED_VALUE"""),"CPI Plurilingüe Tino Grandío")</f>
        <v>CPI Plurilingüe Tino Grandío</v>
      </c>
      <c r="H16" s="12" t="str">
        <f>IFERROR(__xludf.DUMMYFUNCTION("""COMPUTED_VALUE"""),"Guntín")</f>
        <v>Guntín</v>
      </c>
      <c r="I16" s="12" t="str">
        <f>IFERROR(__xludf.DUMMYFUNCTION("""COMPUTED_VALUE"""),"Lugo")</f>
        <v>Lugo</v>
      </c>
      <c r="J16" s="36"/>
      <c r="K16" s="36"/>
    </row>
    <row r="17">
      <c r="A17" s="6">
        <f>IFERROR(__xludf.DUMMYFUNCTION("""COMPUTED_VALUE"""),46265.0)</f>
        <v>46265</v>
      </c>
      <c r="B17" s="7" t="str">
        <f>IFERROR(__xludf.DUMMYFUNCTION("""COMPUTED_VALUE"""),"590")</f>
        <v>590</v>
      </c>
      <c r="C17" s="7" t="str">
        <f>IFERROR(__xludf.DUMMYFUNCTION("""COMPUTED_VALUE"""),"PES")</f>
        <v>PES</v>
      </c>
      <c r="D17" s="11">
        <f>IFERROR(__xludf.DUMMYFUNCTION("""COMPUTED_VALUE"""),590004.0)</f>
        <v>590004</v>
      </c>
      <c r="E17" s="12" t="str">
        <f>IFERROR(__xludf.DUMMYFUNCTION("""COMPUTED_VALUE"""),"Lingua castelá e literatura")</f>
        <v>Lingua castelá e literatura</v>
      </c>
      <c r="F17" s="9" t="str">
        <f>IFERROR(__xludf.DUMMYFUNCTION("""COMPUTED_VALUE"""),"27014008")</f>
        <v>27014008</v>
      </c>
      <c r="G17" s="12" t="str">
        <f>IFERROR(__xludf.DUMMYFUNCTION("""COMPUTED_VALUE"""),"CPI Plurilingüe Tino Grandío")</f>
        <v>CPI Plurilingüe Tino Grandío</v>
      </c>
      <c r="H17" s="12" t="str">
        <f>IFERROR(__xludf.DUMMYFUNCTION("""COMPUTED_VALUE"""),"Guntín")</f>
        <v>Guntín</v>
      </c>
      <c r="I17" s="12" t="str">
        <f>IFERROR(__xludf.DUMMYFUNCTION("""COMPUTED_VALUE"""),"Lugo")</f>
        <v>Lugo</v>
      </c>
      <c r="J17" s="36"/>
      <c r="K17" s="36"/>
    </row>
    <row r="18">
      <c r="A18" s="6">
        <f>IFERROR(__xludf.DUMMYFUNCTION("""COMPUTED_VALUE"""),46265.0)</f>
        <v>46265</v>
      </c>
      <c r="B18" s="7" t="str">
        <f>IFERROR(__xludf.DUMMYFUNCTION("""COMPUTED_VALUE"""),"590")</f>
        <v>590</v>
      </c>
      <c r="C18" s="7" t="str">
        <f>IFERROR(__xludf.DUMMYFUNCTION("""COMPUTED_VALUE"""),"PES")</f>
        <v>PES</v>
      </c>
      <c r="D18" s="11">
        <f>IFERROR(__xludf.DUMMYFUNCTION("""COMPUTED_VALUE"""),590053.0)</f>
        <v>590053</v>
      </c>
      <c r="E18" s="12" t="str">
        <f>IFERROR(__xludf.DUMMYFUNCTION("""COMPUTED_VALUE"""),"Lingua e literatura galega")</f>
        <v>Lingua e literatura galega</v>
      </c>
      <c r="F18" s="9" t="str">
        <f>IFERROR(__xludf.DUMMYFUNCTION("""COMPUTED_VALUE"""),"27005913")</f>
        <v>27005913</v>
      </c>
      <c r="G18" s="12" t="str">
        <f>IFERROR(__xludf.DUMMYFUNCTION("""COMPUTED_VALUE"""),"CPI Ramón Piñeiro")</f>
        <v>CPI Ramón Piñeiro</v>
      </c>
      <c r="H18" s="12" t="str">
        <f>IFERROR(__xludf.DUMMYFUNCTION("""COMPUTED_VALUE"""),"Láncara")</f>
        <v>Láncara</v>
      </c>
      <c r="I18" s="12" t="str">
        <f>IFERROR(__xludf.DUMMYFUNCTION("""COMPUTED_VALUE"""),"Lugo")</f>
        <v>Lugo</v>
      </c>
      <c r="J18" s="36"/>
      <c r="K18" s="36"/>
    </row>
    <row r="19">
      <c r="A19" s="6">
        <f>IFERROR(__xludf.DUMMYFUNCTION("""COMPUTED_VALUE"""),46265.0)</f>
        <v>46265</v>
      </c>
      <c r="B19" s="7" t="str">
        <f>IFERROR(__xludf.DUMMYFUNCTION("""COMPUTED_VALUE"""),"591")</f>
        <v>591</v>
      </c>
      <c r="C19" s="7" t="str">
        <f>IFERROR(__xludf.DUMMYFUNCTION("""COMPUTED_VALUE"""),"PTFP")</f>
        <v>PTFP</v>
      </c>
      <c r="D19" s="11">
        <f>IFERROR(__xludf.DUMMYFUNCTION("""COMPUTED_VALUE"""),591219.0)</f>
        <v>591219</v>
      </c>
      <c r="E19" s="12" t="str">
        <f>IFERROR(__xludf.DUMMYFUNCTION("""COMPUTED_VALUE"""),"Procedementos de diagnóstico clínico e ortoprotésico")</f>
        <v>Procedementos de diagnóstico clínico e ortoprotésico</v>
      </c>
      <c r="F19" s="9" t="str">
        <f>IFERROR(__xludf.DUMMYFUNCTION("""COMPUTED_VALUE"""),"27006516")</f>
        <v>27006516</v>
      </c>
      <c r="G19" s="12" t="str">
        <f>IFERROR(__xludf.DUMMYFUNCTION("""COMPUTED_VALUE"""),"CIFP Politécnico de Lugo")</f>
        <v>CIFP Politécnico de Lugo</v>
      </c>
      <c r="H19" s="12" t="str">
        <f>IFERROR(__xludf.DUMMYFUNCTION("""COMPUTED_VALUE"""),"Lugo")</f>
        <v>Lugo</v>
      </c>
      <c r="I19" s="12" t="str">
        <f>IFERROR(__xludf.DUMMYFUNCTION("""COMPUTED_VALUE"""),"Lugo")</f>
        <v>Lugo</v>
      </c>
      <c r="J19" s="43"/>
      <c r="K19" s="43"/>
    </row>
    <row r="20">
      <c r="A20" s="6">
        <f>IFERROR(__xludf.DUMMYFUNCTION("""COMPUTED_VALUE"""),46025.0)</f>
        <v>46025</v>
      </c>
      <c r="B20" s="7" t="str">
        <f>IFERROR(__xludf.DUMMYFUNCTION("""COMPUTED_VALUE"""),"591")</f>
        <v>591</v>
      </c>
      <c r="C20" s="7" t="str">
        <f>IFERROR(__xludf.DUMMYFUNCTION("""COMPUTED_VALUE"""),"PTFP")</f>
        <v>PTFP</v>
      </c>
      <c r="D20" s="11">
        <f>IFERROR(__xludf.DUMMYFUNCTION("""COMPUTED_VALUE"""),591209.0)</f>
        <v>591209</v>
      </c>
      <c r="E20" s="12" t="str">
        <f>IFERROR(__xludf.DUMMYFUNCTION("""COMPUTED_VALUE"""),"Mantemento de vehículos")</f>
        <v>Mantemento de vehículos</v>
      </c>
      <c r="F20" s="9" t="str">
        <f>IFERROR(__xludf.DUMMYFUNCTION("""COMPUTED_VALUE"""),"27006528")</f>
        <v>27006528</v>
      </c>
      <c r="G20" s="12" t="str">
        <f>IFERROR(__xludf.DUMMYFUNCTION("""COMPUTED_VALUE"""),"CIFP As Mercedes")</f>
        <v>CIFP As Mercedes</v>
      </c>
      <c r="H20" s="12" t="str">
        <f>IFERROR(__xludf.DUMMYFUNCTION("""COMPUTED_VALUE"""),"Lugo")</f>
        <v>Lugo</v>
      </c>
      <c r="I20" s="12" t="str">
        <f>IFERROR(__xludf.DUMMYFUNCTION("""COMPUTED_VALUE"""),"Lugo")</f>
        <v>Lugo</v>
      </c>
      <c r="J20" s="36"/>
      <c r="K20" s="36"/>
    </row>
    <row r="21">
      <c r="A21" s="6">
        <f>IFERROR(__xludf.DUMMYFUNCTION("""COMPUTED_VALUE"""),46030.0)</f>
        <v>46030</v>
      </c>
      <c r="B21" s="7" t="str">
        <f>IFERROR(__xludf.DUMMYFUNCTION("""COMPUTED_VALUE"""),"591")</f>
        <v>591</v>
      </c>
      <c r="C21" s="7" t="str">
        <f>IFERROR(__xludf.DUMMYFUNCTION("""COMPUTED_VALUE"""),"PTFP")</f>
        <v>PTFP</v>
      </c>
      <c r="D21" s="11">
        <f>IFERROR(__xludf.DUMMYFUNCTION("""COMPUTED_VALUE"""),591209.0)</f>
        <v>591209</v>
      </c>
      <c r="E21" s="12" t="str">
        <f>IFERROR(__xludf.DUMMYFUNCTION("""COMPUTED_VALUE"""),"Mantemento de vehículos")</f>
        <v>Mantemento de vehículos</v>
      </c>
      <c r="F21" s="9" t="str">
        <f>IFERROR(__xludf.DUMMYFUNCTION("""COMPUTED_VALUE"""),"27006528")</f>
        <v>27006528</v>
      </c>
      <c r="G21" s="12" t="str">
        <f>IFERROR(__xludf.DUMMYFUNCTION("""COMPUTED_VALUE"""),"CIFP As Mercedes")</f>
        <v>CIFP As Mercedes</v>
      </c>
      <c r="H21" s="12" t="str">
        <f>IFERROR(__xludf.DUMMYFUNCTION("""COMPUTED_VALUE"""),"Lugo")</f>
        <v>Lugo</v>
      </c>
      <c r="I21" s="12" t="str">
        <f>IFERROR(__xludf.DUMMYFUNCTION("""COMPUTED_VALUE"""),"Lugo")</f>
        <v>Lugo</v>
      </c>
      <c r="J21" s="43"/>
      <c r="K21" s="43"/>
    </row>
    <row r="22">
      <c r="A22" s="6"/>
      <c r="B22" s="7" t="str">
        <f>IFERROR(__xludf.DUMMYFUNCTION("""COMPUTED_VALUE"""),"511")</f>
        <v>511</v>
      </c>
      <c r="C22" s="7" t="str">
        <f>IFERROR(__xludf.DUMMYFUNCTION("""COMPUTED_VALUE"""),"CES")</f>
        <v>CES</v>
      </c>
      <c r="D22" s="11">
        <f>IFERROR(__xludf.DUMMYFUNCTION("""COMPUTED_VALUE"""),511011.0)</f>
        <v>511011</v>
      </c>
      <c r="E22" s="12" t="str">
        <f>IFERROR(__xludf.DUMMYFUNCTION("""COMPUTED_VALUE"""),"Inglés")</f>
        <v>Inglés</v>
      </c>
      <c r="F22" s="9" t="str">
        <f>IFERROR(__xludf.DUMMYFUNCTION("""COMPUTED_VALUE"""),"27006531")</f>
        <v>27006531</v>
      </c>
      <c r="G22" s="12" t="str">
        <f>IFERROR(__xludf.DUMMYFUNCTION("""COMPUTED_VALUE"""),"IES Lucus Augusti")</f>
        <v>IES Lucus Augusti</v>
      </c>
      <c r="H22" s="12" t="str">
        <f>IFERROR(__xludf.DUMMYFUNCTION("""COMPUTED_VALUE"""),"Lugo")</f>
        <v>Lugo</v>
      </c>
      <c r="I22" s="12" t="str">
        <f>IFERROR(__xludf.DUMMYFUNCTION("""COMPUTED_VALUE"""),"Lugo")</f>
        <v>Lugo</v>
      </c>
      <c r="J22" s="36"/>
      <c r="K22" s="36"/>
    </row>
    <row r="23">
      <c r="A23" s="6">
        <f>IFERROR(__xludf.DUMMYFUNCTION("""COMPUTED_VALUE"""),46387.0)</f>
        <v>46387</v>
      </c>
      <c r="B23" s="7" t="str">
        <f>IFERROR(__xludf.DUMMYFUNCTION("""COMPUTED_VALUE"""),"590")</f>
        <v>590</v>
      </c>
      <c r="C23" s="7" t="str">
        <f>IFERROR(__xludf.DUMMYFUNCTION("""COMPUTED_VALUE"""),"PES")</f>
        <v>PES</v>
      </c>
      <c r="D23" s="11">
        <f>IFERROR(__xludf.DUMMYFUNCTION("""COMPUTED_VALUE"""),590004.0)</f>
        <v>590004</v>
      </c>
      <c r="E23" s="12" t="str">
        <f>IFERROR(__xludf.DUMMYFUNCTION("""COMPUTED_VALUE"""),"Lingua castelá e literatura")</f>
        <v>Lingua castelá e literatura</v>
      </c>
      <c r="F23" s="9" t="str">
        <f>IFERROR(__xludf.DUMMYFUNCTION("""COMPUTED_VALUE"""),"27006531")</f>
        <v>27006531</v>
      </c>
      <c r="G23" s="12" t="str">
        <f>IFERROR(__xludf.DUMMYFUNCTION("""COMPUTED_VALUE"""),"IES Lucus Augusti")</f>
        <v>IES Lucus Augusti</v>
      </c>
      <c r="H23" s="12" t="str">
        <f>IFERROR(__xludf.DUMMYFUNCTION("""COMPUTED_VALUE"""),"Lugo")</f>
        <v>Lugo</v>
      </c>
      <c r="I23" s="12" t="str">
        <f>IFERROR(__xludf.DUMMYFUNCTION("""COMPUTED_VALUE"""),"Lugo")</f>
        <v>Lugo</v>
      </c>
      <c r="J23" s="36"/>
      <c r="K23" s="36"/>
    </row>
    <row r="24">
      <c r="A24" s="6">
        <f>IFERROR(__xludf.DUMMYFUNCTION("""COMPUTED_VALUE"""),46350.0)</f>
        <v>46350</v>
      </c>
      <c r="B24" s="7" t="str">
        <f>IFERROR(__xludf.DUMMYFUNCTION("""COMPUTED_VALUE"""),"590")</f>
        <v>590</v>
      </c>
      <c r="C24" s="7" t="str">
        <f>IFERROR(__xludf.DUMMYFUNCTION("""COMPUTED_VALUE"""),"PES")</f>
        <v>PES</v>
      </c>
      <c r="D24" s="11">
        <f>IFERROR(__xludf.DUMMYFUNCTION("""COMPUTED_VALUE"""),590011.0)</f>
        <v>590011</v>
      </c>
      <c r="E24" s="12" t="str">
        <f>IFERROR(__xludf.DUMMYFUNCTION("""COMPUTED_VALUE"""),"Inglés")</f>
        <v>Inglés</v>
      </c>
      <c r="F24" s="9" t="str">
        <f>IFERROR(__xludf.DUMMYFUNCTION("""COMPUTED_VALUE"""),"27006531")</f>
        <v>27006531</v>
      </c>
      <c r="G24" s="12" t="str">
        <f>IFERROR(__xludf.DUMMYFUNCTION("""COMPUTED_VALUE"""),"IES Lucus Augusti")</f>
        <v>IES Lucus Augusti</v>
      </c>
      <c r="H24" s="12" t="str">
        <f>IFERROR(__xludf.DUMMYFUNCTION("""COMPUTED_VALUE"""),"Lugo")</f>
        <v>Lugo</v>
      </c>
      <c r="I24" s="12" t="str">
        <f>IFERROR(__xludf.DUMMYFUNCTION("""COMPUTED_VALUE"""),"Lugo")</f>
        <v>Lugo</v>
      </c>
      <c r="J24" s="36"/>
      <c r="K24" s="36"/>
    </row>
    <row r="25">
      <c r="A25" s="6">
        <f>IFERROR(__xludf.DUMMYFUNCTION("""COMPUTED_VALUE"""),46295.0)</f>
        <v>46295</v>
      </c>
      <c r="B25" s="7" t="str">
        <f>IFERROR(__xludf.DUMMYFUNCTION("""COMPUTED_VALUE"""),"511")</f>
        <v>511</v>
      </c>
      <c r="C25" s="7" t="str">
        <f>IFERROR(__xludf.DUMMYFUNCTION("""COMPUTED_VALUE"""),"CES")</f>
        <v>CES</v>
      </c>
      <c r="D25" s="11">
        <f>IFERROR(__xludf.DUMMYFUNCTION("""COMPUTED_VALUE"""),511005.0)</f>
        <v>511005</v>
      </c>
      <c r="E25" s="12" t="str">
        <f>IFERROR(__xludf.DUMMYFUNCTION("""COMPUTED_VALUE"""),"Xeografía e historia")</f>
        <v>Xeografía e historia</v>
      </c>
      <c r="F25" s="9" t="str">
        <f>IFERROR(__xludf.DUMMYFUNCTION("""COMPUTED_VALUE"""),"27006541")</f>
        <v>27006541</v>
      </c>
      <c r="G25" s="12" t="str">
        <f>IFERROR(__xludf.DUMMYFUNCTION("""COMPUTED_VALUE"""),"IES Nosa Sra. dos Ollos Grandes")</f>
        <v>IES Nosa Sra. dos Ollos Grandes</v>
      </c>
      <c r="H25" s="12" t="str">
        <f>IFERROR(__xludf.DUMMYFUNCTION("""COMPUTED_VALUE"""),"Lugo")</f>
        <v>Lugo</v>
      </c>
      <c r="I25" s="12" t="str">
        <f>IFERROR(__xludf.DUMMYFUNCTION("""COMPUTED_VALUE"""),"Lugo")</f>
        <v>Lugo</v>
      </c>
      <c r="J25" s="36"/>
      <c r="K25" s="36"/>
    </row>
    <row r="26">
      <c r="A26" s="6">
        <f>IFERROR(__xludf.DUMMYFUNCTION("""COMPUTED_VALUE"""),46295.0)</f>
        <v>46295</v>
      </c>
      <c r="B26" s="7" t="str">
        <f>IFERROR(__xludf.DUMMYFUNCTION("""COMPUTED_VALUE"""),"511")</f>
        <v>511</v>
      </c>
      <c r="C26" s="7" t="str">
        <f>IFERROR(__xludf.DUMMYFUNCTION("""COMPUTED_VALUE"""),"CES")</f>
        <v>CES</v>
      </c>
      <c r="D26" s="11">
        <f>IFERROR(__xludf.DUMMYFUNCTION("""COMPUTED_VALUE"""),511006.0)</f>
        <v>511006</v>
      </c>
      <c r="E26" s="12" t="str">
        <f>IFERROR(__xludf.DUMMYFUNCTION("""COMPUTED_VALUE"""),"Matemáticas")</f>
        <v>Matemáticas</v>
      </c>
      <c r="F26" s="9" t="str">
        <f>IFERROR(__xludf.DUMMYFUNCTION("""COMPUTED_VALUE"""),"27006541")</f>
        <v>27006541</v>
      </c>
      <c r="G26" s="12" t="str">
        <f>IFERROR(__xludf.DUMMYFUNCTION("""COMPUTED_VALUE"""),"IES Nosa Sra. dos Ollos Grandes")</f>
        <v>IES Nosa Sra. dos Ollos Grandes</v>
      </c>
      <c r="H26" s="12" t="str">
        <f>IFERROR(__xludf.DUMMYFUNCTION("""COMPUTED_VALUE"""),"Lugo")</f>
        <v>Lugo</v>
      </c>
      <c r="I26" s="12" t="str">
        <f>IFERROR(__xludf.DUMMYFUNCTION("""COMPUTED_VALUE"""),"Lugo")</f>
        <v>Lugo</v>
      </c>
      <c r="J26" s="36"/>
      <c r="K26" s="36"/>
    </row>
    <row r="27">
      <c r="A27" s="6">
        <f>IFERROR(__xludf.DUMMYFUNCTION("""COMPUTED_VALUE"""),46265.0)</f>
        <v>46265</v>
      </c>
      <c r="B27" s="7" t="str">
        <f>IFERROR(__xludf.DUMMYFUNCTION("""COMPUTED_VALUE"""),"590")</f>
        <v>590</v>
      </c>
      <c r="C27" s="7" t="str">
        <f>IFERROR(__xludf.DUMMYFUNCTION("""COMPUTED_VALUE"""),"PES")</f>
        <v>PES</v>
      </c>
      <c r="D27" s="11">
        <f>IFERROR(__xludf.DUMMYFUNCTION("""COMPUTED_VALUE"""),590001.0)</f>
        <v>590001</v>
      </c>
      <c r="E27" s="12" t="str">
        <f>IFERROR(__xludf.DUMMYFUNCTION("""COMPUTED_VALUE"""),"Filosofía")</f>
        <v>Filosofía</v>
      </c>
      <c r="F27" s="9" t="str">
        <f>IFERROR(__xludf.DUMMYFUNCTION("""COMPUTED_VALUE"""),"27006541")</f>
        <v>27006541</v>
      </c>
      <c r="G27" s="12" t="str">
        <f>IFERROR(__xludf.DUMMYFUNCTION("""COMPUTED_VALUE"""),"IES Nosa Sra. dos Ollos Grandes")</f>
        <v>IES Nosa Sra. dos Ollos Grandes</v>
      </c>
      <c r="H27" s="12" t="str">
        <f>IFERROR(__xludf.DUMMYFUNCTION("""COMPUTED_VALUE"""),"Lugo")</f>
        <v>Lugo</v>
      </c>
      <c r="I27" s="12" t="str">
        <f>IFERROR(__xludf.DUMMYFUNCTION("""COMPUTED_VALUE"""),"Lugo")</f>
        <v>Lugo</v>
      </c>
      <c r="J27" s="36"/>
      <c r="K27" s="36"/>
    </row>
    <row r="28">
      <c r="A28" s="6">
        <f>IFERROR(__xludf.DUMMYFUNCTION("""COMPUTED_VALUE"""),46241.0)</f>
        <v>46241</v>
      </c>
      <c r="B28" s="7" t="str">
        <f>IFERROR(__xludf.DUMMYFUNCTION("""COMPUTED_VALUE"""),"590")</f>
        <v>590</v>
      </c>
      <c r="C28" s="7" t="str">
        <f>IFERROR(__xludf.DUMMYFUNCTION("""COMPUTED_VALUE"""),"PES")</f>
        <v>PES</v>
      </c>
      <c r="D28" s="11">
        <f>IFERROR(__xludf.DUMMYFUNCTION("""COMPUTED_VALUE"""),590004.0)</f>
        <v>590004</v>
      </c>
      <c r="E28" s="12" t="str">
        <f>IFERROR(__xludf.DUMMYFUNCTION("""COMPUTED_VALUE"""),"Lingua castelá e literatura")</f>
        <v>Lingua castelá e literatura</v>
      </c>
      <c r="F28" s="9" t="str">
        <f>IFERROR(__xludf.DUMMYFUNCTION("""COMPUTED_VALUE"""),"27006541")</f>
        <v>27006541</v>
      </c>
      <c r="G28" s="12" t="str">
        <f>IFERROR(__xludf.DUMMYFUNCTION("""COMPUTED_VALUE"""),"IES Nosa Sra. dos Ollos Grandes")</f>
        <v>IES Nosa Sra. dos Ollos Grandes</v>
      </c>
      <c r="H28" s="12" t="str">
        <f>IFERROR(__xludf.DUMMYFUNCTION("""COMPUTED_VALUE"""),"Lugo")</f>
        <v>Lugo</v>
      </c>
      <c r="I28" s="12" t="str">
        <f>IFERROR(__xludf.DUMMYFUNCTION("""COMPUTED_VALUE"""),"Lugo")</f>
        <v>Lugo</v>
      </c>
      <c r="J28" s="36"/>
      <c r="K28" s="36"/>
    </row>
    <row r="29">
      <c r="A29" s="6">
        <f>IFERROR(__xludf.DUMMYFUNCTION("""COMPUTED_VALUE"""),46265.0)</f>
        <v>46265</v>
      </c>
      <c r="B29" s="7" t="str">
        <f>IFERROR(__xludf.DUMMYFUNCTION("""COMPUTED_VALUE"""),"590")</f>
        <v>590</v>
      </c>
      <c r="C29" s="7" t="str">
        <f>IFERROR(__xludf.DUMMYFUNCTION("""COMPUTED_VALUE"""),"PES")</f>
        <v>PES</v>
      </c>
      <c r="D29" s="11">
        <f>IFERROR(__xludf.DUMMYFUNCTION("""COMPUTED_VALUE"""),590011.0)</f>
        <v>590011</v>
      </c>
      <c r="E29" s="12" t="str">
        <f>IFERROR(__xludf.DUMMYFUNCTION("""COMPUTED_VALUE"""),"Inglés")</f>
        <v>Inglés</v>
      </c>
      <c r="F29" s="9" t="str">
        <f>IFERROR(__xludf.DUMMYFUNCTION("""COMPUTED_VALUE"""),"27006541")</f>
        <v>27006541</v>
      </c>
      <c r="G29" s="12" t="str">
        <f>IFERROR(__xludf.DUMMYFUNCTION("""COMPUTED_VALUE"""),"IES Nosa Sra. dos Ollos Grandes")</f>
        <v>IES Nosa Sra. dos Ollos Grandes</v>
      </c>
      <c r="H29" s="12" t="str">
        <f>IFERROR(__xludf.DUMMYFUNCTION("""COMPUTED_VALUE"""),"Lugo")</f>
        <v>Lugo</v>
      </c>
      <c r="I29" s="12" t="str">
        <f>IFERROR(__xludf.DUMMYFUNCTION("""COMPUTED_VALUE"""),"Lugo")</f>
        <v>Lugo</v>
      </c>
      <c r="J29" s="36"/>
      <c r="K29" s="36"/>
    </row>
    <row r="30">
      <c r="A30" s="6">
        <f>IFERROR(__xludf.DUMMYFUNCTION("""COMPUTED_VALUE"""),46265.0)</f>
        <v>46265</v>
      </c>
      <c r="B30" s="7" t="str">
        <f>IFERROR(__xludf.DUMMYFUNCTION("""COMPUTED_VALUE"""),"590")</f>
        <v>590</v>
      </c>
      <c r="C30" s="7" t="str">
        <f>IFERROR(__xludf.DUMMYFUNCTION("""COMPUTED_VALUE"""),"PES")</f>
        <v>PES</v>
      </c>
      <c r="D30" s="11">
        <f>IFERROR(__xludf.DUMMYFUNCTION("""COMPUTED_VALUE"""),590053.0)</f>
        <v>590053</v>
      </c>
      <c r="E30" s="12" t="str">
        <f>IFERROR(__xludf.DUMMYFUNCTION("""COMPUTED_VALUE"""),"Lingua e literatura galega")</f>
        <v>Lingua e literatura galega</v>
      </c>
      <c r="F30" s="9" t="str">
        <f>IFERROR(__xludf.DUMMYFUNCTION("""COMPUTED_VALUE"""),"27006541")</f>
        <v>27006541</v>
      </c>
      <c r="G30" s="12" t="str">
        <f>IFERROR(__xludf.DUMMYFUNCTION("""COMPUTED_VALUE"""),"IES Nosa Sra. dos Ollos Grandes")</f>
        <v>IES Nosa Sra. dos Ollos Grandes</v>
      </c>
      <c r="H30" s="12" t="str">
        <f>IFERROR(__xludf.DUMMYFUNCTION("""COMPUTED_VALUE"""),"Lugo")</f>
        <v>Lugo</v>
      </c>
      <c r="I30" s="12" t="str">
        <f>IFERROR(__xludf.DUMMYFUNCTION("""COMPUTED_VALUE"""),"Lugo")</f>
        <v>Lugo</v>
      </c>
      <c r="J30" s="43"/>
      <c r="K30" s="43"/>
    </row>
    <row r="31">
      <c r="A31" s="6">
        <f>IFERROR(__xludf.DUMMYFUNCTION("""COMPUTED_VALUE"""),46265.0)</f>
        <v>46265</v>
      </c>
      <c r="B31" s="7" t="str">
        <f>IFERROR(__xludf.DUMMYFUNCTION("""COMPUTED_VALUE"""),"590")</f>
        <v>590</v>
      </c>
      <c r="C31" s="7" t="str">
        <f>IFERROR(__xludf.DUMMYFUNCTION("""COMPUTED_VALUE"""),"PES")</f>
        <v>PES</v>
      </c>
      <c r="D31" s="11">
        <f>IFERROR(__xludf.DUMMYFUNCTION("""COMPUTED_VALUE"""),590004.0)</f>
        <v>590004</v>
      </c>
      <c r="E31" s="12" t="str">
        <f>IFERROR(__xludf.DUMMYFUNCTION("""COMPUTED_VALUE"""),"Lingua castelá e literatura")</f>
        <v>Lingua castelá e literatura</v>
      </c>
      <c r="F31" s="9" t="str">
        <f>IFERROR(__xludf.DUMMYFUNCTION("""COMPUTED_VALUE"""),"27006553")</f>
        <v>27006553</v>
      </c>
      <c r="G31" s="12" t="str">
        <f>IFERROR(__xludf.DUMMYFUNCTION("""COMPUTED_VALUE"""),"IES Xoán Montes")</f>
        <v>IES Xoán Montes</v>
      </c>
      <c r="H31" s="12" t="str">
        <f>IFERROR(__xludf.DUMMYFUNCTION("""COMPUTED_VALUE"""),"Lugo")</f>
        <v>Lugo</v>
      </c>
      <c r="I31" s="12" t="str">
        <f>IFERROR(__xludf.DUMMYFUNCTION("""COMPUTED_VALUE"""),"Lugo")</f>
        <v>Lugo</v>
      </c>
      <c r="J31" s="36"/>
      <c r="K31" s="36"/>
    </row>
    <row r="32">
      <c r="A32" s="6">
        <f>IFERROR(__xludf.DUMMYFUNCTION("""COMPUTED_VALUE"""),46265.0)</f>
        <v>46265</v>
      </c>
      <c r="B32" s="7" t="str">
        <f>IFERROR(__xludf.DUMMYFUNCTION("""COMPUTED_VALUE"""),"595")</f>
        <v>595</v>
      </c>
      <c r="C32" s="7" t="str">
        <f>IFERROR(__xludf.DUMMYFUNCTION("""COMPUTED_VALUE"""),"PAAPPD")</f>
        <v>PAAPPD</v>
      </c>
      <c r="D32" s="11">
        <f>IFERROR(__xludf.DUMMYFUNCTION("""COMPUTED_VALUE"""),595507.0)</f>
        <v>595507</v>
      </c>
      <c r="E32" s="12" t="str">
        <f>IFERROR(__xludf.DUMMYFUNCTION("""COMPUTED_VALUE"""),"Debuxo artístico e cor")</f>
        <v>Debuxo artístico e cor</v>
      </c>
      <c r="F32" s="9" t="str">
        <f>IFERROR(__xludf.DUMMYFUNCTION("""COMPUTED_VALUE"""),"27006589")</f>
        <v>27006589</v>
      </c>
      <c r="G32" s="12" t="str">
        <f>IFERROR(__xludf.DUMMYFUNCTION("""COMPUTED_VALUE"""),"EASD Ramón Falcón")</f>
        <v>EASD Ramón Falcón</v>
      </c>
      <c r="H32" s="12" t="str">
        <f>IFERROR(__xludf.DUMMYFUNCTION("""COMPUTED_VALUE"""),"Lugo")</f>
        <v>Lugo</v>
      </c>
      <c r="I32" s="12" t="str">
        <f>IFERROR(__xludf.DUMMYFUNCTION("""COMPUTED_VALUE"""),"Lugo")</f>
        <v>Lugo</v>
      </c>
      <c r="J32" s="36"/>
      <c r="K32" s="36"/>
    </row>
    <row r="33">
      <c r="A33" s="16">
        <f>IFERROR(__xludf.DUMMYFUNCTION("""COMPUTED_VALUE"""),46387.0)</f>
        <v>46387</v>
      </c>
      <c r="B33" s="7" t="str">
        <f>IFERROR(__xludf.DUMMYFUNCTION("""COMPUTED_VALUE"""),"590")</f>
        <v>590</v>
      </c>
      <c r="C33" s="7" t="str">
        <f>IFERROR(__xludf.DUMMYFUNCTION("""COMPUTED_VALUE"""),"PES")</f>
        <v>PES</v>
      </c>
      <c r="D33" s="11">
        <f>IFERROR(__xludf.DUMMYFUNCTION("""COMPUTED_VALUE"""),590007.0)</f>
        <v>590007</v>
      </c>
      <c r="E33" s="12" t="str">
        <f>IFERROR(__xludf.DUMMYFUNCTION("""COMPUTED_VALUE"""),"Física e química")</f>
        <v>Física e química</v>
      </c>
      <c r="F33" s="9" t="str">
        <f>IFERROR(__xludf.DUMMYFUNCTION("""COMPUTED_VALUE"""),"27015761")</f>
        <v>27015761</v>
      </c>
      <c r="G33" s="12" t="str">
        <f>IFERROR(__xludf.DUMMYFUNCTION("""COMPUTED_VALUE"""),"IES Ánxel Fole")</f>
        <v>IES Ánxel Fole</v>
      </c>
      <c r="H33" s="12" t="str">
        <f>IFERROR(__xludf.DUMMYFUNCTION("""COMPUTED_VALUE"""),"Lugo")</f>
        <v>Lugo</v>
      </c>
      <c r="I33" s="12" t="str">
        <f>IFERROR(__xludf.DUMMYFUNCTION("""COMPUTED_VALUE"""),"Lugo")</f>
        <v>Lugo</v>
      </c>
      <c r="J33" s="36"/>
      <c r="K33" s="36"/>
    </row>
    <row r="34">
      <c r="A34" s="6">
        <f>IFERROR(__xludf.DUMMYFUNCTION("""COMPUTED_VALUE"""),46265.0)</f>
        <v>46265</v>
      </c>
      <c r="B34" s="7" t="str">
        <f>IFERROR(__xludf.DUMMYFUNCTION("""COMPUTED_VALUE"""),"511")</f>
        <v>511</v>
      </c>
      <c r="C34" s="7" t="str">
        <f>IFERROR(__xludf.DUMMYFUNCTION("""COMPUTED_VALUE"""),"CES")</f>
        <v>CES</v>
      </c>
      <c r="D34" s="11">
        <f>IFERROR(__xludf.DUMMYFUNCTION("""COMPUTED_VALUE"""),511101.0)</f>
        <v>511101</v>
      </c>
      <c r="E34" s="12" t="str">
        <f>IFERROR(__xludf.DUMMYFUNCTION("""COMPUTED_VALUE"""),"Administración de empresas")</f>
        <v>Administración de empresas</v>
      </c>
      <c r="F34" s="9" t="str">
        <f>IFERROR(__xludf.DUMMYFUNCTION("""COMPUTED_VALUE"""),"27015773")</f>
        <v>27015773</v>
      </c>
      <c r="G34" s="12" t="str">
        <f>IFERROR(__xludf.DUMMYFUNCTION("""COMPUTED_VALUE"""),"IES Muralla Romana")</f>
        <v>IES Muralla Romana</v>
      </c>
      <c r="H34" s="12" t="str">
        <f>IFERROR(__xludf.DUMMYFUNCTION("""COMPUTED_VALUE"""),"Lugo")</f>
        <v>Lugo</v>
      </c>
      <c r="I34" s="12" t="str">
        <f>IFERROR(__xludf.DUMMYFUNCTION("""COMPUTED_VALUE"""),"Lugo")</f>
        <v>Lugo</v>
      </c>
      <c r="J34" s="36"/>
      <c r="K34" s="36"/>
    </row>
    <row r="35">
      <c r="A35" s="16">
        <f>IFERROR(__xludf.DUMMYFUNCTION("""COMPUTED_VALUE"""),46377.0)</f>
        <v>46377</v>
      </c>
      <c r="B35" s="7" t="str">
        <f>IFERROR(__xludf.DUMMYFUNCTION("""COMPUTED_VALUE"""),"590")</f>
        <v>590</v>
      </c>
      <c r="C35" s="7" t="str">
        <f>IFERROR(__xludf.DUMMYFUNCTION("""COMPUTED_VALUE"""),"PES")</f>
        <v>PES</v>
      </c>
      <c r="D35" s="11">
        <f>IFERROR(__xludf.DUMMYFUNCTION("""COMPUTED_VALUE"""),590101.0)</f>
        <v>590101</v>
      </c>
      <c r="E35" s="12" t="str">
        <f>IFERROR(__xludf.DUMMYFUNCTION("""COMPUTED_VALUE"""),"Administración de empresas")</f>
        <v>Administración de empresas</v>
      </c>
      <c r="F35" s="9" t="str">
        <f>IFERROR(__xludf.DUMMYFUNCTION("""COMPUTED_VALUE"""),"27015773")</f>
        <v>27015773</v>
      </c>
      <c r="G35" s="12" t="str">
        <f>IFERROR(__xludf.DUMMYFUNCTION("""COMPUTED_VALUE"""),"IES Muralla Romana")</f>
        <v>IES Muralla Romana</v>
      </c>
      <c r="H35" s="12" t="str">
        <f>IFERROR(__xludf.DUMMYFUNCTION("""COMPUTED_VALUE"""),"Lugo")</f>
        <v>Lugo</v>
      </c>
      <c r="I35" s="12" t="str">
        <f>IFERROR(__xludf.DUMMYFUNCTION("""COMPUTED_VALUE"""),"Lugo")</f>
        <v>Lugo</v>
      </c>
      <c r="J35" s="36"/>
      <c r="K35" s="36"/>
    </row>
    <row r="36">
      <c r="A36" s="6">
        <f>IFERROR(__xludf.DUMMYFUNCTION("""COMPUTED_VALUE"""),46371.0)</f>
        <v>46371</v>
      </c>
      <c r="B36" s="7" t="str">
        <f>IFERROR(__xludf.DUMMYFUNCTION("""COMPUTED_VALUE"""),"590")</f>
        <v>590</v>
      </c>
      <c r="C36" s="7" t="str">
        <f>IFERROR(__xludf.DUMMYFUNCTION("""COMPUTED_VALUE"""),"PES")</f>
        <v>PES</v>
      </c>
      <c r="D36" s="11">
        <f>IFERROR(__xludf.DUMMYFUNCTION("""COMPUTED_VALUE"""),590222.0)</f>
        <v>590222</v>
      </c>
      <c r="E36" s="12" t="str">
        <f>IFERROR(__xludf.DUMMYFUNCTION("""COMPUTED_VALUE"""),"Procesos de xestión administrativa")</f>
        <v>Procesos de xestión administrativa</v>
      </c>
      <c r="F36" s="9" t="str">
        <f>IFERROR(__xludf.DUMMYFUNCTION("""COMPUTED_VALUE"""),"27015773")</f>
        <v>27015773</v>
      </c>
      <c r="G36" s="12" t="str">
        <f>IFERROR(__xludf.DUMMYFUNCTION("""COMPUTED_VALUE"""),"IES Muralla Romana")</f>
        <v>IES Muralla Romana</v>
      </c>
      <c r="H36" s="12" t="str">
        <f>IFERROR(__xludf.DUMMYFUNCTION("""COMPUTED_VALUE"""),"Lugo")</f>
        <v>Lugo</v>
      </c>
      <c r="I36" s="12" t="str">
        <f>IFERROR(__xludf.DUMMYFUNCTION("""COMPUTED_VALUE"""),"Lugo")</f>
        <v>Lugo</v>
      </c>
      <c r="J36" s="36"/>
      <c r="K36" s="36"/>
    </row>
    <row r="37">
      <c r="A37" s="6">
        <f>IFERROR(__xludf.DUMMYFUNCTION("""COMPUTED_VALUE"""),46244.0)</f>
        <v>46244</v>
      </c>
      <c r="B37" s="7" t="str">
        <f>IFERROR(__xludf.DUMMYFUNCTION("""COMPUTED_VALUE"""),"512")</f>
        <v>512</v>
      </c>
      <c r="C37" s="7" t="str">
        <f>IFERROR(__xludf.DUMMYFUNCTION("""COMPUTED_VALUE"""),"CEOI")</f>
        <v>CEOI</v>
      </c>
      <c r="D37" s="11">
        <f>IFERROR(__xludf.DUMMYFUNCTION("""COMPUTED_VALUE"""),512012.0)</f>
        <v>512012</v>
      </c>
      <c r="E37" s="12" t="str">
        <f>IFERROR(__xludf.DUMMYFUNCTION("""COMPUTED_VALUE"""),"Italiano")</f>
        <v>Italiano</v>
      </c>
      <c r="F37" s="9" t="str">
        <f>IFERROR(__xludf.DUMMYFUNCTION("""COMPUTED_VALUE"""),"27015955")</f>
        <v>27015955</v>
      </c>
      <c r="G37" s="12" t="str">
        <f>IFERROR(__xludf.DUMMYFUNCTION("""COMPUTED_VALUE"""),"EOI de Lugo")</f>
        <v>EOI de Lugo</v>
      </c>
      <c r="H37" s="12" t="str">
        <f>IFERROR(__xludf.DUMMYFUNCTION("""COMPUTED_VALUE"""),"Lugo")</f>
        <v>Lugo</v>
      </c>
      <c r="I37" s="12" t="str">
        <f>IFERROR(__xludf.DUMMYFUNCTION("""COMPUTED_VALUE"""),"Lugo")</f>
        <v>Lugo</v>
      </c>
      <c r="J37" s="36"/>
      <c r="K37" s="36"/>
    </row>
    <row r="38">
      <c r="A38" s="6">
        <f>IFERROR(__xludf.DUMMYFUNCTION("""COMPUTED_VALUE"""),46265.0)</f>
        <v>46265</v>
      </c>
      <c r="B38" s="7" t="str">
        <f>IFERROR(__xludf.DUMMYFUNCTION("""COMPUTED_VALUE"""),"511")</f>
        <v>511</v>
      </c>
      <c r="C38" s="7" t="str">
        <f>IFERROR(__xludf.DUMMYFUNCTION("""COMPUTED_VALUE"""),"CES")</f>
        <v>CES</v>
      </c>
      <c r="D38" s="11">
        <f>IFERROR(__xludf.DUMMYFUNCTION("""COMPUTED_VALUE"""),511007.0)</f>
        <v>511007</v>
      </c>
      <c r="E38" s="12" t="str">
        <f>IFERROR(__xludf.DUMMYFUNCTION("""COMPUTED_VALUE"""),"Física e química")</f>
        <v>Física e química</v>
      </c>
      <c r="F38" s="9" t="str">
        <f>IFERROR(__xludf.DUMMYFUNCTION("""COMPUTED_VALUE"""),"27016455")</f>
        <v>27016455</v>
      </c>
      <c r="G38" s="12" t="str">
        <f>IFERROR(__xludf.DUMMYFUNCTION("""COMPUTED_VALUE"""),"IES Sanxillao")</f>
        <v>IES Sanxillao</v>
      </c>
      <c r="H38" s="12" t="str">
        <f>IFERROR(__xludf.DUMMYFUNCTION("""COMPUTED_VALUE"""),"Lugo")</f>
        <v>Lugo</v>
      </c>
      <c r="I38" s="12" t="str">
        <f>IFERROR(__xludf.DUMMYFUNCTION("""COMPUTED_VALUE"""),"Lugo")</f>
        <v>Lugo</v>
      </c>
      <c r="J38" s="43"/>
      <c r="K38" s="43"/>
    </row>
    <row r="39">
      <c r="A39" s="6">
        <f>IFERROR(__xludf.DUMMYFUNCTION("""COMPUTED_VALUE"""),46387.0)</f>
        <v>46387</v>
      </c>
      <c r="B39" s="7" t="str">
        <f>IFERROR(__xludf.DUMMYFUNCTION("""COMPUTED_VALUE"""),"590")</f>
        <v>590</v>
      </c>
      <c r="C39" s="7" t="str">
        <f>IFERROR(__xludf.DUMMYFUNCTION("""COMPUTED_VALUE"""),"PES")</f>
        <v>PES</v>
      </c>
      <c r="D39" s="11">
        <f>IFERROR(__xludf.DUMMYFUNCTION("""COMPUTED_VALUE"""),590009.0)</f>
        <v>590009</v>
      </c>
      <c r="E39" s="12" t="str">
        <f>IFERROR(__xludf.DUMMYFUNCTION("""COMPUTED_VALUE"""),"Debuxo")</f>
        <v>Debuxo</v>
      </c>
      <c r="F39" s="9" t="str">
        <f>IFERROR(__xludf.DUMMYFUNCTION("""COMPUTED_VALUE"""),"27016455")</f>
        <v>27016455</v>
      </c>
      <c r="G39" s="12" t="str">
        <f>IFERROR(__xludf.DUMMYFUNCTION("""COMPUTED_VALUE"""),"IES Sanxillao")</f>
        <v>IES Sanxillao</v>
      </c>
      <c r="H39" s="12" t="str">
        <f>IFERROR(__xludf.DUMMYFUNCTION("""COMPUTED_VALUE"""),"Lugo")</f>
        <v>Lugo</v>
      </c>
      <c r="I39" s="12" t="str">
        <f>IFERROR(__xludf.DUMMYFUNCTION("""COMPUTED_VALUE"""),"Lugo")</f>
        <v>Lugo</v>
      </c>
      <c r="J39" s="36"/>
      <c r="K39" s="36"/>
    </row>
    <row r="40">
      <c r="A40" s="6">
        <f>IFERROR(__xludf.DUMMYFUNCTION("""COMPUTED_VALUE"""),46268.0)</f>
        <v>46268</v>
      </c>
      <c r="B40" s="7" t="str">
        <f>IFERROR(__xludf.DUMMYFUNCTION("""COMPUTED_VALUE"""),"590")</f>
        <v>590</v>
      </c>
      <c r="C40" s="7" t="str">
        <f>IFERROR(__xludf.DUMMYFUNCTION("""COMPUTED_VALUE"""),"PES")</f>
        <v>PES</v>
      </c>
      <c r="D40" s="11">
        <f>IFERROR(__xludf.DUMMYFUNCTION("""COMPUTED_VALUE"""),590053.0)</f>
        <v>590053</v>
      </c>
      <c r="E40" s="12" t="str">
        <f>IFERROR(__xludf.DUMMYFUNCTION("""COMPUTED_VALUE"""),"Lingua e literatura galega")</f>
        <v>Lingua e literatura galega</v>
      </c>
      <c r="F40" s="9" t="str">
        <f>IFERROR(__xludf.DUMMYFUNCTION("""COMPUTED_VALUE"""),"27016455")</f>
        <v>27016455</v>
      </c>
      <c r="G40" s="12" t="str">
        <f>IFERROR(__xludf.DUMMYFUNCTION("""COMPUTED_VALUE"""),"IES Sanxillao")</f>
        <v>IES Sanxillao</v>
      </c>
      <c r="H40" s="12" t="str">
        <f>IFERROR(__xludf.DUMMYFUNCTION("""COMPUTED_VALUE"""),"Lugo")</f>
        <v>Lugo</v>
      </c>
      <c r="I40" s="12" t="str">
        <f>IFERROR(__xludf.DUMMYFUNCTION("""COMPUTED_VALUE"""),"Lugo")</f>
        <v>Lugo</v>
      </c>
      <c r="J40" s="36"/>
      <c r="K40" s="36"/>
    </row>
    <row r="41">
      <c r="A41" s="6">
        <f>IFERROR(__xludf.DUMMYFUNCTION("""COMPUTED_VALUE"""),46300.0)</f>
        <v>46300</v>
      </c>
      <c r="B41" s="7" t="str">
        <f>IFERROR(__xludf.DUMMYFUNCTION("""COMPUTED_VALUE"""),"590")</f>
        <v>590</v>
      </c>
      <c r="C41" s="7" t="str">
        <f>IFERROR(__xludf.DUMMYFUNCTION("""COMPUTED_VALUE"""),"PES")</f>
        <v>PES</v>
      </c>
      <c r="D41" s="11">
        <f>IFERROR(__xludf.DUMMYFUNCTION("""COMPUTED_VALUE"""),590004.0)</f>
        <v>590004</v>
      </c>
      <c r="E41" s="12" t="str">
        <f>IFERROR(__xludf.DUMMYFUNCTION("""COMPUTED_VALUE"""),"Lingua castelá e literatura")</f>
        <v>Lingua castelá e literatura</v>
      </c>
      <c r="F41" s="9" t="str">
        <f>IFERROR(__xludf.DUMMYFUNCTION("""COMPUTED_VALUE"""),"27601509")</f>
        <v>27601509</v>
      </c>
      <c r="G41" s="12" t="str">
        <f>IFERROR(__xludf.DUMMYFUNCTION("""COMPUTED_VALUE"""),"EPAPU Albeiros")</f>
        <v>EPAPU Albeiros</v>
      </c>
      <c r="H41" s="12" t="str">
        <f>IFERROR(__xludf.DUMMYFUNCTION("""COMPUTED_VALUE"""),"Lugo")</f>
        <v>Lugo</v>
      </c>
      <c r="I41" s="12" t="str">
        <f>IFERROR(__xludf.DUMMYFUNCTION("""COMPUTED_VALUE"""),"Lugo")</f>
        <v>Lugo</v>
      </c>
      <c r="J41" s="43"/>
      <c r="K41" s="43"/>
    </row>
    <row r="42">
      <c r="A42" s="6"/>
      <c r="B42" s="7" t="str">
        <f>IFERROR(__xludf.DUMMYFUNCTION("""COMPUTED_VALUE"""),"590")</f>
        <v>590</v>
      </c>
      <c r="C42" s="7" t="str">
        <f>IFERROR(__xludf.DUMMYFUNCTION("""COMPUTED_VALUE"""),"PES")</f>
        <v>PES</v>
      </c>
      <c r="D42" s="11">
        <f>IFERROR(__xludf.DUMMYFUNCTION("""COMPUTED_VALUE"""),590018.0)</f>
        <v>590018</v>
      </c>
      <c r="E42" s="12" t="str">
        <f>IFERROR(__xludf.DUMMYFUNCTION("""COMPUTED_VALUE"""),"Orientación educativa")</f>
        <v>Orientación educativa</v>
      </c>
      <c r="F42" s="9" t="str">
        <f>IFERROR(__xludf.DUMMYFUNCTION("""COMPUTED_VALUE"""),"27601509")</f>
        <v>27601509</v>
      </c>
      <c r="G42" s="12" t="str">
        <f>IFERROR(__xludf.DUMMYFUNCTION("""COMPUTED_VALUE"""),"EPAPU Albeiros")</f>
        <v>EPAPU Albeiros</v>
      </c>
      <c r="H42" s="12" t="str">
        <f>IFERROR(__xludf.DUMMYFUNCTION("""COMPUTED_VALUE"""),"Lugo")</f>
        <v>Lugo</v>
      </c>
      <c r="I42" s="12" t="str">
        <f>IFERROR(__xludf.DUMMYFUNCTION("""COMPUTED_VALUE"""),"Lugo")</f>
        <v>Lugo</v>
      </c>
      <c r="J42" s="36"/>
      <c r="K42" s="36"/>
    </row>
    <row r="43">
      <c r="A43" s="6">
        <f>IFERROR(__xludf.DUMMYFUNCTION("""COMPUTED_VALUE"""),46262.0)</f>
        <v>46262</v>
      </c>
      <c r="B43" s="7" t="str">
        <f>IFERROR(__xludf.DUMMYFUNCTION("""COMPUTED_VALUE"""),"511")</f>
        <v>511</v>
      </c>
      <c r="C43" s="7" t="str">
        <f>IFERROR(__xludf.DUMMYFUNCTION("""COMPUTED_VALUE"""),"CES")</f>
        <v>CES</v>
      </c>
      <c r="D43" s="11">
        <f>IFERROR(__xludf.DUMMYFUNCTION("""COMPUTED_VALUE"""),511053.0)</f>
        <v>511053</v>
      </c>
      <c r="E43" s="12" t="str">
        <f>IFERROR(__xludf.DUMMYFUNCTION("""COMPUTED_VALUE"""),"Lingua e literatura galega")</f>
        <v>Lingua e literatura galega</v>
      </c>
      <c r="F43" s="9" t="str">
        <f>IFERROR(__xludf.DUMMYFUNCTION("""COMPUTED_VALUE"""),"27006966")</f>
        <v>27006966</v>
      </c>
      <c r="G43" s="12" t="str">
        <f>IFERROR(__xludf.DUMMYFUNCTION("""COMPUTED_VALUE"""),"IES Plurilingüe San Rosendo")</f>
        <v>IES Plurilingüe San Rosendo</v>
      </c>
      <c r="H43" s="12" t="str">
        <f>IFERROR(__xludf.DUMMYFUNCTION("""COMPUTED_VALUE"""),"Mondoñedo")</f>
        <v>Mondoñedo</v>
      </c>
      <c r="I43" s="12" t="str">
        <f>IFERROR(__xludf.DUMMYFUNCTION("""COMPUTED_VALUE"""),"Lugo")</f>
        <v>Lugo</v>
      </c>
      <c r="J43" s="36"/>
      <c r="K43" s="36"/>
    </row>
    <row r="44">
      <c r="A44" s="16">
        <f>IFERROR(__xludf.DUMMYFUNCTION("""COMPUTED_VALUE"""),46265.0)</f>
        <v>46265</v>
      </c>
      <c r="B44" s="7" t="str">
        <f>IFERROR(__xludf.DUMMYFUNCTION("""COMPUTED_VALUE"""),"590")</f>
        <v>590</v>
      </c>
      <c r="C44" s="7" t="str">
        <f>IFERROR(__xludf.DUMMYFUNCTION("""COMPUTED_VALUE"""),"PES")</f>
        <v>PES</v>
      </c>
      <c r="D44" s="11">
        <f>IFERROR(__xludf.DUMMYFUNCTION("""COMPUTED_VALUE"""),590007.0)</f>
        <v>590007</v>
      </c>
      <c r="E44" s="12" t="str">
        <f>IFERROR(__xludf.DUMMYFUNCTION("""COMPUTED_VALUE"""),"Física e química")</f>
        <v>Física e química</v>
      </c>
      <c r="F44" s="9" t="str">
        <f>IFERROR(__xludf.DUMMYFUNCTION("""COMPUTED_VALUE"""),"27006966")</f>
        <v>27006966</v>
      </c>
      <c r="G44" s="12" t="str">
        <f>IFERROR(__xludf.DUMMYFUNCTION("""COMPUTED_VALUE"""),"IES Plurilingüe San Rosendo")</f>
        <v>IES Plurilingüe San Rosendo</v>
      </c>
      <c r="H44" s="12" t="str">
        <f>IFERROR(__xludf.DUMMYFUNCTION("""COMPUTED_VALUE"""),"Mondoñedo")</f>
        <v>Mondoñedo</v>
      </c>
      <c r="I44" s="12" t="str">
        <f>IFERROR(__xludf.DUMMYFUNCTION("""COMPUTED_VALUE"""),"Lugo")</f>
        <v>Lugo</v>
      </c>
      <c r="J44" s="36"/>
      <c r="K44" s="36"/>
    </row>
    <row r="45">
      <c r="A45" s="16">
        <f>IFERROR(__xludf.DUMMYFUNCTION("""COMPUTED_VALUE"""),46387.0)</f>
        <v>46387</v>
      </c>
      <c r="B45" s="7" t="str">
        <f>IFERROR(__xludf.DUMMYFUNCTION("""COMPUTED_VALUE"""),"590")</f>
        <v>590</v>
      </c>
      <c r="C45" s="7" t="str">
        <f>IFERROR(__xludf.DUMMYFUNCTION("""COMPUTED_VALUE"""),"PES")</f>
        <v>PES</v>
      </c>
      <c r="D45" s="11">
        <f>IFERROR(__xludf.DUMMYFUNCTION("""COMPUTED_VALUE"""),590115.0)</f>
        <v>590115</v>
      </c>
      <c r="E45" s="12" t="str">
        <f>IFERROR(__xludf.DUMMYFUNCTION("""COMPUTED_VALUE"""),"Procesos de producción agraria")</f>
        <v>Procesos de producción agraria</v>
      </c>
      <c r="F45" s="9" t="str">
        <f>IFERROR(__xludf.DUMMYFUNCTION("""COMPUTED_VALUE"""),"27006966")</f>
        <v>27006966</v>
      </c>
      <c r="G45" s="12" t="str">
        <f>IFERROR(__xludf.DUMMYFUNCTION("""COMPUTED_VALUE"""),"IES Plurilingüe San Rosendo")</f>
        <v>IES Plurilingüe San Rosendo</v>
      </c>
      <c r="H45" s="12" t="str">
        <f>IFERROR(__xludf.DUMMYFUNCTION("""COMPUTED_VALUE"""),"Mondoñedo")</f>
        <v>Mondoñedo</v>
      </c>
      <c r="I45" s="12" t="str">
        <f>IFERROR(__xludf.DUMMYFUNCTION("""COMPUTED_VALUE"""),"Lugo")</f>
        <v>Lugo</v>
      </c>
      <c r="J45" s="36"/>
      <c r="K45" s="36"/>
    </row>
    <row r="46">
      <c r="A46" s="6">
        <f>IFERROR(__xludf.DUMMYFUNCTION("""COMPUTED_VALUE"""),46059.0)</f>
        <v>46059</v>
      </c>
      <c r="B46" s="7" t="str">
        <f>IFERROR(__xludf.DUMMYFUNCTION("""COMPUTED_VALUE"""),"511")</f>
        <v>511</v>
      </c>
      <c r="C46" s="7" t="str">
        <f>IFERROR(__xludf.DUMMYFUNCTION("""COMPUTED_VALUE"""),"CES")</f>
        <v>CES</v>
      </c>
      <c r="D46" s="11">
        <f>IFERROR(__xludf.DUMMYFUNCTION("""COMPUTED_VALUE"""),511005.0)</f>
        <v>511005</v>
      </c>
      <c r="E46" s="12" t="str">
        <f>IFERROR(__xludf.DUMMYFUNCTION("""COMPUTED_VALUE"""),"Xeografía e historia")</f>
        <v>Xeografía e historia</v>
      </c>
      <c r="F46" s="9" t="str">
        <f>IFERROR(__xludf.DUMMYFUNCTION("""COMPUTED_VALUE"""),"27007247")</f>
        <v>27007247</v>
      </c>
      <c r="G46" s="12" t="str">
        <f>IFERROR(__xludf.DUMMYFUNCTION("""COMPUTED_VALUE"""),"IES Francisco Daviña Rey")</f>
        <v>IES Francisco Daviña Rey</v>
      </c>
      <c r="H46" s="12" t="str">
        <f>IFERROR(__xludf.DUMMYFUNCTION("""COMPUTED_VALUE"""),"Monforte de Lemos")</f>
        <v>Monforte de Lemos</v>
      </c>
      <c r="I46" s="12" t="str">
        <f>IFERROR(__xludf.DUMMYFUNCTION("""COMPUTED_VALUE"""),"Lugo")</f>
        <v>Lugo</v>
      </c>
      <c r="J46" s="36"/>
      <c r="K46" s="36"/>
    </row>
    <row r="47">
      <c r="A47" s="6"/>
      <c r="B47" s="7" t="str">
        <f>IFERROR(__xludf.DUMMYFUNCTION("""COMPUTED_VALUE"""),"511")</f>
        <v>511</v>
      </c>
      <c r="C47" s="7" t="str">
        <f>IFERROR(__xludf.DUMMYFUNCTION("""COMPUTED_VALUE"""),"CES")</f>
        <v>CES</v>
      </c>
      <c r="D47" s="11">
        <f>IFERROR(__xludf.DUMMYFUNCTION("""COMPUTED_VALUE"""),511010.0)</f>
        <v>511010</v>
      </c>
      <c r="E47" s="12" t="str">
        <f>IFERROR(__xludf.DUMMYFUNCTION("""COMPUTED_VALUE"""),"Francés")</f>
        <v>Francés</v>
      </c>
      <c r="F47" s="9" t="str">
        <f>IFERROR(__xludf.DUMMYFUNCTION("""COMPUTED_VALUE"""),"27007247")</f>
        <v>27007247</v>
      </c>
      <c r="G47" s="12" t="str">
        <f>IFERROR(__xludf.DUMMYFUNCTION("""COMPUTED_VALUE"""),"IES Francisco Daviña Rey")</f>
        <v>IES Francisco Daviña Rey</v>
      </c>
      <c r="H47" s="12" t="str">
        <f>IFERROR(__xludf.DUMMYFUNCTION("""COMPUTED_VALUE"""),"Monforte de Lemos")</f>
        <v>Monforte de Lemos</v>
      </c>
      <c r="I47" s="12" t="str">
        <f>IFERROR(__xludf.DUMMYFUNCTION("""COMPUTED_VALUE"""),"Lugo")</f>
        <v>Lugo</v>
      </c>
      <c r="J47" s="36"/>
      <c r="K47" s="36"/>
    </row>
    <row r="48">
      <c r="A48" s="6">
        <f>IFERROR(__xludf.DUMMYFUNCTION("""COMPUTED_VALUE"""),46265.0)</f>
        <v>46265</v>
      </c>
      <c r="B48" s="7" t="str">
        <f>IFERROR(__xludf.DUMMYFUNCTION("""COMPUTED_VALUE"""),"590")</f>
        <v>590</v>
      </c>
      <c r="C48" s="7" t="str">
        <f>IFERROR(__xludf.DUMMYFUNCTION("""COMPUTED_VALUE"""),"PES")</f>
        <v>PES</v>
      </c>
      <c r="D48" s="11">
        <f>IFERROR(__xludf.DUMMYFUNCTION("""COMPUTED_VALUE"""),590053.0)</f>
        <v>590053</v>
      </c>
      <c r="E48" s="12" t="str">
        <f>IFERROR(__xludf.DUMMYFUNCTION("""COMPUTED_VALUE"""),"Lingua e literatura galega")</f>
        <v>Lingua e literatura galega</v>
      </c>
      <c r="F48" s="9" t="str">
        <f>IFERROR(__xludf.DUMMYFUNCTION("""COMPUTED_VALUE"""),"27007247")</f>
        <v>27007247</v>
      </c>
      <c r="G48" s="12" t="str">
        <f>IFERROR(__xludf.DUMMYFUNCTION("""COMPUTED_VALUE"""),"IES Francisco Daviña Rey")</f>
        <v>IES Francisco Daviña Rey</v>
      </c>
      <c r="H48" s="12" t="str">
        <f>IFERROR(__xludf.DUMMYFUNCTION("""COMPUTED_VALUE"""),"Monforte de Lemos")</f>
        <v>Monforte de Lemos</v>
      </c>
      <c r="I48" s="12" t="str">
        <f>IFERROR(__xludf.DUMMYFUNCTION("""COMPUTED_VALUE"""),"Lugo")</f>
        <v>Lugo</v>
      </c>
      <c r="J48" s="36"/>
      <c r="K48" s="36"/>
    </row>
    <row r="49">
      <c r="A49" s="6"/>
      <c r="B49" s="7" t="str">
        <f>IFERROR(__xludf.DUMMYFUNCTION("""COMPUTED_VALUE"""),"590")</f>
        <v>590</v>
      </c>
      <c r="C49" s="7" t="str">
        <f>IFERROR(__xludf.DUMMYFUNCTION("""COMPUTED_VALUE"""),"PES")</f>
        <v>PES</v>
      </c>
      <c r="D49" s="11">
        <f>IFERROR(__xludf.DUMMYFUNCTION("""COMPUTED_VALUE"""),590124.0)</f>
        <v>590124</v>
      </c>
      <c r="E49" s="12" t="str">
        <f>IFERROR(__xludf.DUMMYFUNCTION("""COMPUTED_VALUE"""),"Sistemas electrónicos")</f>
        <v>Sistemas electrónicos</v>
      </c>
      <c r="F49" s="9" t="str">
        <f>IFERROR(__xludf.DUMMYFUNCTION("""COMPUTED_VALUE"""),"27007247")</f>
        <v>27007247</v>
      </c>
      <c r="G49" s="12" t="str">
        <f>IFERROR(__xludf.DUMMYFUNCTION("""COMPUTED_VALUE"""),"IES Francisco Daviña Rey")</f>
        <v>IES Francisco Daviña Rey</v>
      </c>
      <c r="H49" s="12" t="str">
        <f>IFERROR(__xludf.DUMMYFUNCTION("""COMPUTED_VALUE"""),"Monforte de Lemos")</f>
        <v>Monforte de Lemos</v>
      </c>
      <c r="I49" s="12" t="str">
        <f>IFERROR(__xludf.DUMMYFUNCTION("""COMPUTED_VALUE"""),"Lugo")</f>
        <v>Lugo</v>
      </c>
      <c r="J49" s="36"/>
      <c r="K49" s="36"/>
    </row>
    <row r="50">
      <c r="A50" s="6"/>
      <c r="B50" s="7" t="str">
        <f>IFERROR(__xludf.DUMMYFUNCTION("""COMPUTED_VALUE"""),"591")</f>
        <v>591</v>
      </c>
      <c r="C50" s="7" t="str">
        <f>IFERROR(__xludf.DUMMYFUNCTION("""COMPUTED_VALUE"""),"PTFP")</f>
        <v>PTFP</v>
      </c>
      <c r="D50" s="11">
        <f>IFERROR(__xludf.DUMMYFUNCTION("""COMPUTED_VALUE"""),591206.0)</f>
        <v>591206</v>
      </c>
      <c r="E50" s="12" t="str">
        <f>IFERROR(__xludf.DUMMYFUNCTION("""COMPUTED_VALUE"""),"Instalacións electrotécnicas")</f>
        <v>Instalacións electrotécnicas</v>
      </c>
      <c r="F50" s="9" t="str">
        <f>IFERROR(__xludf.DUMMYFUNCTION("""COMPUTED_VALUE"""),"27007247")</f>
        <v>27007247</v>
      </c>
      <c r="G50" s="12" t="str">
        <f>IFERROR(__xludf.DUMMYFUNCTION("""COMPUTED_VALUE"""),"IES Francisco Daviña Rey")</f>
        <v>IES Francisco Daviña Rey</v>
      </c>
      <c r="H50" s="12" t="str">
        <f>IFERROR(__xludf.DUMMYFUNCTION("""COMPUTED_VALUE"""),"Monforte de Lemos")</f>
        <v>Monforte de Lemos</v>
      </c>
      <c r="I50" s="12" t="str">
        <f>IFERROR(__xludf.DUMMYFUNCTION("""COMPUTED_VALUE"""),"Lugo")</f>
        <v>Lugo</v>
      </c>
      <c r="J50" s="43"/>
      <c r="K50" s="43"/>
    </row>
    <row r="51">
      <c r="A51" s="6">
        <f>IFERROR(__xludf.DUMMYFUNCTION("""COMPUTED_VALUE"""),46265.0)</f>
        <v>46265</v>
      </c>
      <c r="B51" s="7" t="str">
        <f>IFERROR(__xludf.DUMMYFUNCTION("""COMPUTED_VALUE"""),"511")</f>
        <v>511</v>
      </c>
      <c r="C51" s="7" t="str">
        <f>IFERROR(__xludf.DUMMYFUNCTION("""COMPUTED_VALUE"""),"CES")</f>
        <v>CES</v>
      </c>
      <c r="D51" s="11">
        <f>IFERROR(__xludf.DUMMYFUNCTION("""COMPUTED_VALUE"""),511008.0)</f>
        <v>511008</v>
      </c>
      <c r="E51" s="12" t="str">
        <f>IFERROR(__xludf.DUMMYFUNCTION("""COMPUTED_VALUE"""),"Bioloxía e xeoloxía")</f>
        <v>Bioloxía e xeoloxía</v>
      </c>
      <c r="F51" s="9" t="str">
        <f>IFERROR(__xludf.DUMMYFUNCTION("""COMPUTED_VALUE"""),"27015311")</f>
        <v>27015311</v>
      </c>
      <c r="G51" s="12" t="str">
        <f>IFERROR(__xludf.DUMMYFUNCTION("""COMPUTED_VALUE"""),"IES A Pinguela")</f>
        <v>IES A Pinguela</v>
      </c>
      <c r="H51" s="12" t="str">
        <f>IFERROR(__xludf.DUMMYFUNCTION("""COMPUTED_VALUE"""),"Monforte de Lemos")</f>
        <v>Monforte de Lemos</v>
      </c>
      <c r="I51" s="12" t="str">
        <f>IFERROR(__xludf.DUMMYFUNCTION("""COMPUTED_VALUE"""),"Lugo")</f>
        <v>Lugo</v>
      </c>
      <c r="J51" s="43"/>
      <c r="K51" s="43"/>
    </row>
    <row r="52">
      <c r="A52" s="6">
        <f>IFERROR(__xludf.DUMMYFUNCTION("""COMPUTED_VALUE"""),46265.0)</f>
        <v>46265</v>
      </c>
      <c r="B52" s="7" t="str">
        <f>IFERROR(__xludf.DUMMYFUNCTION("""COMPUTED_VALUE"""),"511")</f>
        <v>511</v>
      </c>
      <c r="C52" s="7" t="str">
        <f>IFERROR(__xludf.DUMMYFUNCTION("""COMPUTED_VALUE"""),"CES")</f>
        <v>CES</v>
      </c>
      <c r="D52" s="11">
        <f>IFERROR(__xludf.DUMMYFUNCTION("""COMPUTED_VALUE"""),511101.0)</f>
        <v>511101</v>
      </c>
      <c r="E52" s="12" t="str">
        <f>IFERROR(__xludf.DUMMYFUNCTION("""COMPUTED_VALUE"""),"Administración de empresas")</f>
        <v>Administración de empresas</v>
      </c>
      <c r="F52" s="9" t="str">
        <f>IFERROR(__xludf.DUMMYFUNCTION("""COMPUTED_VALUE"""),"27015311")</f>
        <v>27015311</v>
      </c>
      <c r="G52" s="12" t="str">
        <f>IFERROR(__xludf.DUMMYFUNCTION("""COMPUTED_VALUE"""),"IES A Pinguela")</f>
        <v>IES A Pinguela</v>
      </c>
      <c r="H52" s="12" t="str">
        <f>IFERROR(__xludf.DUMMYFUNCTION("""COMPUTED_VALUE"""),"Monforte de Lemos")</f>
        <v>Monforte de Lemos</v>
      </c>
      <c r="I52" s="12" t="str">
        <f>IFERROR(__xludf.DUMMYFUNCTION("""COMPUTED_VALUE"""),"Lugo")</f>
        <v>Lugo</v>
      </c>
      <c r="J52" s="36"/>
      <c r="K52" s="36"/>
    </row>
    <row r="53">
      <c r="A53" s="6">
        <f>IFERROR(__xludf.DUMMYFUNCTION("""COMPUTED_VALUE"""),46265.0)</f>
        <v>46265</v>
      </c>
      <c r="B53" s="7" t="str">
        <f>IFERROR(__xludf.DUMMYFUNCTION("""COMPUTED_VALUE"""),"590")</f>
        <v>590</v>
      </c>
      <c r="C53" s="7" t="str">
        <f>IFERROR(__xludf.DUMMYFUNCTION("""COMPUTED_VALUE"""),"PES")</f>
        <v>PES</v>
      </c>
      <c r="D53" s="11">
        <f>IFERROR(__xludf.DUMMYFUNCTION("""COMPUTED_VALUE"""),590006.0)</f>
        <v>590006</v>
      </c>
      <c r="E53" s="12" t="str">
        <f>IFERROR(__xludf.DUMMYFUNCTION("""COMPUTED_VALUE"""),"Matemáticas")</f>
        <v>Matemáticas</v>
      </c>
      <c r="F53" s="9" t="str">
        <f>IFERROR(__xludf.DUMMYFUNCTION("""COMPUTED_VALUE"""),"27015311")</f>
        <v>27015311</v>
      </c>
      <c r="G53" s="12" t="str">
        <f>IFERROR(__xludf.DUMMYFUNCTION("""COMPUTED_VALUE"""),"IES A Pinguela")</f>
        <v>IES A Pinguela</v>
      </c>
      <c r="H53" s="12" t="str">
        <f>IFERROR(__xludf.DUMMYFUNCTION("""COMPUTED_VALUE"""),"Monforte de Lemos")</f>
        <v>Monforte de Lemos</v>
      </c>
      <c r="I53" s="12" t="str">
        <f>IFERROR(__xludf.DUMMYFUNCTION("""COMPUTED_VALUE"""),"Lugo")</f>
        <v>Lugo</v>
      </c>
      <c r="J53" s="36"/>
      <c r="K53" s="36"/>
    </row>
    <row r="54">
      <c r="A54" s="6">
        <f>IFERROR(__xludf.DUMMYFUNCTION("""COMPUTED_VALUE"""),46265.0)</f>
        <v>46265</v>
      </c>
      <c r="B54" s="7" t="str">
        <f>IFERROR(__xludf.DUMMYFUNCTION("""COMPUTED_VALUE"""),"590")</f>
        <v>590</v>
      </c>
      <c r="C54" s="7" t="str">
        <f>IFERROR(__xludf.DUMMYFUNCTION("""COMPUTED_VALUE"""),"PES")</f>
        <v>PES</v>
      </c>
      <c r="D54" s="11">
        <f>IFERROR(__xludf.DUMMYFUNCTION("""COMPUTED_VALUE"""),590011.0)</f>
        <v>590011</v>
      </c>
      <c r="E54" s="12" t="str">
        <f>IFERROR(__xludf.DUMMYFUNCTION("""COMPUTED_VALUE"""),"Inglés")</f>
        <v>Inglés</v>
      </c>
      <c r="F54" s="9" t="str">
        <f>IFERROR(__xludf.DUMMYFUNCTION("""COMPUTED_VALUE"""),"27015311")</f>
        <v>27015311</v>
      </c>
      <c r="G54" s="12" t="str">
        <f>IFERROR(__xludf.DUMMYFUNCTION("""COMPUTED_VALUE"""),"IES A Pinguela")</f>
        <v>IES A Pinguela</v>
      </c>
      <c r="H54" s="12" t="str">
        <f>IFERROR(__xludf.DUMMYFUNCTION("""COMPUTED_VALUE"""),"Monforte de Lemos")</f>
        <v>Monforte de Lemos</v>
      </c>
      <c r="I54" s="12" t="str">
        <f>IFERROR(__xludf.DUMMYFUNCTION("""COMPUTED_VALUE"""),"Lugo")</f>
        <v>Lugo</v>
      </c>
      <c r="J54" s="36"/>
      <c r="K54" s="36"/>
    </row>
    <row r="55">
      <c r="A55" s="6">
        <f>IFERROR(__xludf.DUMMYFUNCTION("""COMPUTED_VALUE"""),46265.0)</f>
        <v>46265</v>
      </c>
      <c r="B55" s="7" t="str">
        <f>IFERROR(__xludf.DUMMYFUNCTION("""COMPUTED_VALUE"""),"598")</f>
        <v>598</v>
      </c>
      <c r="C55" s="7" t="str">
        <f>IFERROR(__xludf.DUMMYFUNCTION("""COMPUTED_VALUE"""),"PESSFP")</f>
        <v>PESSFP</v>
      </c>
      <c r="D55" s="11">
        <f>IFERROR(__xludf.DUMMYFUNCTION("""COMPUTED_VALUE"""),598007.0)</f>
        <v>598007</v>
      </c>
      <c r="E55" s="12" t="str">
        <f>IFERROR(__xludf.DUMMYFUNCTION("""COMPUTED_VALUE"""),"Peiteado")</f>
        <v>Peiteado</v>
      </c>
      <c r="F55" s="9" t="str">
        <f>IFERROR(__xludf.DUMMYFUNCTION("""COMPUTED_VALUE"""),"27015311")</f>
        <v>27015311</v>
      </c>
      <c r="G55" s="12" t="str">
        <f>IFERROR(__xludf.DUMMYFUNCTION("""COMPUTED_VALUE"""),"IES A Pinguela")</f>
        <v>IES A Pinguela</v>
      </c>
      <c r="H55" s="12" t="str">
        <f>IFERROR(__xludf.DUMMYFUNCTION("""COMPUTED_VALUE"""),"Monforte de Lemos")</f>
        <v>Monforte de Lemos</v>
      </c>
      <c r="I55" s="12" t="str">
        <f>IFERROR(__xludf.DUMMYFUNCTION("""COMPUTED_VALUE"""),"Lugo")</f>
        <v>Lugo</v>
      </c>
      <c r="J55" s="36"/>
      <c r="K55" s="36"/>
    </row>
    <row r="56">
      <c r="A56" s="16">
        <f>IFERROR(__xludf.DUMMYFUNCTION("""COMPUTED_VALUE"""),46265.0)</f>
        <v>46265</v>
      </c>
      <c r="B56" s="7" t="str">
        <f>IFERROR(__xludf.DUMMYFUNCTION("""COMPUTED_VALUE"""),"590")</f>
        <v>590</v>
      </c>
      <c r="C56" s="7" t="str">
        <f>IFERROR(__xludf.DUMMYFUNCTION("""COMPUTED_VALUE"""),"PES")</f>
        <v>PES</v>
      </c>
      <c r="D56" s="11">
        <f>IFERROR(__xludf.DUMMYFUNCTION("""COMPUTED_VALUE"""),590053.0)</f>
        <v>590053</v>
      </c>
      <c r="E56" s="12" t="str">
        <f>IFERROR(__xludf.DUMMYFUNCTION("""COMPUTED_VALUE"""),"Lingua e literatura galega")</f>
        <v>Lingua e literatura galega</v>
      </c>
      <c r="F56" s="9" t="str">
        <f>IFERROR(__xludf.DUMMYFUNCTION("""COMPUTED_VALUE"""),"27020811")</f>
        <v>27020811</v>
      </c>
      <c r="G56" s="12" t="str">
        <f>IFERROR(__xludf.DUMMYFUNCTION("""COMPUTED_VALUE"""),"EPAPU de Bonxe")</f>
        <v>EPAPU de Bonxe</v>
      </c>
      <c r="H56" s="12" t="str">
        <f>IFERROR(__xludf.DUMMYFUNCTION("""COMPUTED_VALUE"""),"Outeiro de Rei")</f>
        <v>Outeiro de Rei</v>
      </c>
      <c r="I56" s="12" t="str">
        <f>IFERROR(__xludf.DUMMYFUNCTION("""COMPUTED_VALUE"""),"Lugo")</f>
        <v>Lugo</v>
      </c>
      <c r="J56" s="43"/>
      <c r="K56" s="43"/>
    </row>
    <row r="57">
      <c r="A57" s="6"/>
      <c r="B57" s="7" t="str">
        <f>IFERROR(__xludf.DUMMYFUNCTION("""COMPUTED_VALUE"""),"590")</f>
        <v>590</v>
      </c>
      <c r="C57" s="7" t="str">
        <f>IFERROR(__xludf.DUMMYFUNCTION("""COMPUTED_VALUE"""),"PES")</f>
        <v>PES</v>
      </c>
      <c r="D57" s="11">
        <f>IFERROR(__xludf.DUMMYFUNCTION("""COMPUTED_VALUE"""),590008.0)</f>
        <v>590008</v>
      </c>
      <c r="E57" s="12" t="str">
        <f>IFERROR(__xludf.DUMMYFUNCTION("""COMPUTED_VALUE"""),"Bioloxía e xeoloxía")</f>
        <v>Bioloxía e xeoloxía</v>
      </c>
      <c r="F57" s="9" t="str">
        <f>IFERROR(__xludf.DUMMYFUNCTION("""COMPUTED_VALUE"""),"27015189")</f>
        <v>27015189</v>
      </c>
      <c r="G57" s="12" t="str">
        <f>IFERROR(__xludf.DUMMYFUNCTION("""COMPUTED_VALUE"""),"IES de Quiroga")</f>
        <v>IES de Quiroga</v>
      </c>
      <c r="H57" s="12" t="str">
        <f>IFERROR(__xludf.DUMMYFUNCTION("""COMPUTED_VALUE"""),"Quiroga")</f>
        <v>Quiroga</v>
      </c>
      <c r="I57" s="12" t="str">
        <f>IFERROR(__xludf.DUMMYFUNCTION("""COMPUTED_VALUE"""),"Lugo")</f>
        <v>Lugo</v>
      </c>
      <c r="J57" s="43"/>
      <c r="K57" s="43"/>
    </row>
    <row r="58">
      <c r="A58" s="6"/>
      <c r="B58" s="7" t="str">
        <f>IFERROR(__xludf.DUMMYFUNCTION("""COMPUTED_VALUE"""),"590")</f>
        <v>590</v>
      </c>
      <c r="C58" s="7" t="str">
        <f>IFERROR(__xludf.DUMMYFUNCTION("""COMPUTED_VALUE"""),"PES")</f>
        <v>PES</v>
      </c>
      <c r="D58" s="11">
        <f>IFERROR(__xludf.DUMMYFUNCTION("""COMPUTED_VALUE"""),590061.0)</f>
        <v>590061</v>
      </c>
      <c r="E58" s="12" t="str">
        <f>IFERROR(__xludf.DUMMYFUNCTION("""COMPUTED_VALUE"""),"Economía")</f>
        <v>Economía</v>
      </c>
      <c r="F58" s="9" t="str">
        <f>IFERROR(__xludf.DUMMYFUNCTION("""COMPUTED_VALUE"""),"27015189")</f>
        <v>27015189</v>
      </c>
      <c r="G58" s="12" t="str">
        <f>IFERROR(__xludf.DUMMYFUNCTION("""COMPUTED_VALUE"""),"IES de Quiroga")</f>
        <v>IES de Quiroga</v>
      </c>
      <c r="H58" s="12" t="str">
        <f>IFERROR(__xludf.DUMMYFUNCTION("""COMPUTED_VALUE"""),"Quiroga")</f>
        <v>Quiroga</v>
      </c>
      <c r="I58" s="12" t="str">
        <f>IFERROR(__xludf.DUMMYFUNCTION("""COMPUTED_VALUE"""),"Lugo")</f>
        <v>Lugo</v>
      </c>
      <c r="J58" s="36"/>
      <c r="K58" s="36"/>
    </row>
    <row r="59">
      <c r="A59" s="6"/>
      <c r="B59" s="7" t="str">
        <f>IFERROR(__xludf.DUMMYFUNCTION("""COMPUTED_VALUE"""),"511")</f>
        <v>511</v>
      </c>
      <c r="C59" s="7" t="str">
        <f>IFERROR(__xludf.DUMMYFUNCTION("""COMPUTED_VALUE"""),"CES")</f>
        <v>CES</v>
      </c>
      <c r="D59" s="11">
        <f>IFERROR(__xludf.DUMMYFUNCTION("""COMPUTED_VALUE"""),511006.0)</f>
        <v>511006</v>
      </c>
      <c r="E59" s="12" t="str">
        <f>IFERROR(__xludf.DUMMYFUNCTION("""COMPUTED_VALUE"""),"Matemáticas")</f>
        <v>Matemáticas</v>
      </c>
      <c r="F59" s="9" t="str">
        <f>IFERROR(__xludf.DUMMYFUNCTION("""COMPUTED_VALUE"""),"27016613")</f>
        <v>27016613</v>
      </c>
      <c r="G59" s="12" t="str">
        <f>IFERROR(__xludf.DUMMYFUNCTION("""COMPUTED_VALUE"""),"IES Río Miño")</f>
        <v>IES Río Miño</v>
      </c>
      <c r="H59" s="12" t="str">
        <f>IFERROR(__xludf.DUMMYFUNCTION("""COMPUTED_VALUE"""),"Rábade")</f>
        <v>Rábade</v>
      </c>
      <c r="I59" s="12" t="str">
        <f>IFERROR(__xludf.DUMMYFUNCTION("""COMPUTED_VALUE"""),"Lugo")</f>
        <v>Lugo</v>
      </c>
      <c r="J59" s="36"/>
      <c r="K59" s="36"/>
    </row>
    <row r="60">
      <c r="A60" s="6">
        <f>IFERROR(__xludf.DUMMYFUNCTION("""COMPUTED_VALUE"""),46295.0)</f>
        <v>46295</v>
      </c>
      <c r="B60" s="7" t="str">
        <f>IFERROR(__xludf.DUMMYFUNCTION("""COMPUTED_VALUE"""),"511")</f>
        <v>511</v>
      </c>
      <c r="C60" s="7" t="str">
        <f>IFERROR(__xludf.DUMMYFUNCTION("""COMPUTED_VALUE"""),"CES")</f>
        <v>CES</v>
      </c>
      <c r="D60" s="11">
        <f>IFERROR(__xludf.DUMMYFUNCTION("""COMPUTED_VALUE"""),511011.0)</f>
        <v>511011</v>
      </c>
      <c r="E60" s="12" t="str">
        <f>IFERROR(__xludf.DUMMYFUNCTION("""COMPUTED_VALUE"""),"Inglés")</f>
        <v>Inglés</v>
      </c>
      <c r="F60" s="9" t="str">
        <f>IFERROR(__xludf.DUMMYFUNCTION("""COMPUTED_VALUE"""),"27020902")</f>
        <v>27020902</v>
      </c>
      <c r="G60" s="12" t="str">
        <f>IFERROR(__xludf.DUMMYFUNCTION("""COMPUTED_VALUE"""),"IES de Ribadeo Dionisio Gamallo")</f>
        <v>IES de Ribadeo Dionisio Gamallo</v>
      </c>
      <c r="H60" s="12" t="str">
        <f>IFERROR(__xludf.DUMMYFUNCTION("""COMPUTED_VALUE"""),"Ribadeo")</f>
        <v>Ribadeo</v>
      </c>
      <c r="I60" s="12" t="str">
        <f>IFERROR(__xludf.DUMMYFUNCTION("""COMPUTED_VALUE"""),"Lugo")</f>
        <v>Lugo</v>
      </c>
      <c r="J60" s="36"/>
      <c r="K60" s="36"/>
    </row>
    <row r="61">
      <c r="A61" s="6">
        <f>IFERROR(__xludf.DUMMYFUNCTION("""COMPUTED_VALUE"""),46295.0)</f>
        <v>46295</v>
      </c>
      <c r="B61" s="7" t="str">
        <f>IFERROR(__xludf.DUMMYFUNCTION("""COMPUTED_VALUE"""),"511")</f>
        <v>511</v>
      </c>
      <c r="C61" s="7" t="str">
        <f>IFERROR(__xludf.DUMMYFUNCTION("""COMPUTED_VALUE"""),"CES")</f>
        <v>CES</v>
      </c>
      <c r="D61" s="11">
        <f>IFERROR(__xludf.DUMMYFUNCTION("""COMPUTED_VALUE"""),511053.0)</f>
        <v>511053</v>
      </c>
      <c r="E61" s="12" t="str">
        <f>IFERROR(__xludf.DUMMYFUNCTION("""COMPUTED_VALUE"""),"Lingua e literatura galega")</f>
        <v>Lingua e literatura galega</v>
      </c>
      <c r="F61" s="9" t="str">
        <f>IFERROR(__xludf.DUMMYFUNCTION("""COMPUTED_VALUE"""),"27020902")</f>
        <v>27020902</v>
      </c>
      <c r="G61" s="12" t="str">
        <f>IFERROR(__xludf.DUMMYFUNCTION("""COMPUTED_VALUE"""),"IES de Ribadeo Dionisio Gamallo")</f>
        <v>IES de Ribadeo Dionisio Gamallo</v>
      </c>
      <c r="H61" s="12" t="str">
        <f>IFERROR(__xludf.DUMMYFUNCTION("""COMPUTED_VALUE"""),"Ribadeo")</f>
        <v>Ribadeo</v>
      </c>
      <c r="I61" s="12" t="str">
        <f>IFERROR(__xludf.DUMMYFUNCTION("""COMPUTED_VALUE"""),"Lugo")</f>
        <v>Lugo</v>
      </c>
      <c r="J61" s="36"/>
      <c r="K61" s="36"/>
    </row>
    <row r="62">
      <c r="A62" s="6">
        <f>IFERROR(__xludf.DUMMYFUNCTION("""COMPUTED_VALUE"""),46265.0)</f>
        <v>46265</v>
      </c>
      <c r="B62" s="7" t="str">
        <f>IFERROR(__xludf.DUMMYFUNCTION("""COMPUTED_VALUE"""),"590")</f>
        <v>590</v>
      </c>
      <c r="C62" s="7" t="str">
        <f>IFERROR(__xludf.DUMMYFUNCTION("""COMPUTED_VALUE"""),"PES")</f>
        <v>PES</v>
      </c>
      <c r="D62" s="11">
        <f>IFERROR(__xludf.DUMMYFUNCTION("""COMPUTED_VALUE"""),590112.0)</f>
        <v>590112</v>
      </c>
      <c r="E62" s="12" t="str">
        <f>IFERROR(__xludf.DUMMYFUNCTION("""COMPUTED_VALUE"""),"Organización e proxectos de fabricación mecánica")</f>
        <v>Organización e proxectos de fabricación mecánica</v>
      </c>
      <c r="F62" s="9" t="str">
        <f>IFERROR(__xludf.DUMMYFUNCTION("""COMPUTED_VALUE"""),"27012036")</f>
        <v>27012036</v>
      </c>
      <c r="G62" s="12" t="str">
        <f>IFERROR(__xludf.DUMMYFUNCTION("""COMPUTED_VALUE"""),"IES Gregorio Fernández")</f>
        <v>IES Gregorio Fernández</v>
      </c>
      <c r="H62" s="12" t="str">
        <f>IFERROR(__xludf.DUMMYFUNCTION("""COMPUTED_VALUE"""),"Sarria")</f>
        <v>Sarria</v>
      </c>
      <c r="I62" s="12" t="str">
        <f>IFERROR(__xludf.DUMMYFUNCTION("""COMPUTED_VALUE"""),"Lugo")</f>
        <v>Lugo</v>
      </c>
      <c r="J62" s="36"/>
      <c r="K62" s="36"/>
    </row>
    <row r="63">
      <c r="A63" s="6">
        <f>IFERROR(__xludf.DUMMYFUNCTION("""COMPUTED_VALUE"""),46387.0)</f>
        <v>46387</v>
      </c>
      <c r="B63" s="7" t="str">
        <f>IFERROR(__xludf.DUMMYFUNCTION("""COMPUTED_VALUE"""),"590")</f>
        <v>590</v>
      </c>
      <c r="C63" s="7" t="str">
        <f>IFERROR(__xludf.DUMMYFUNCTION("""COMPUTED_VALUE"""),"PES")</f>
        <v>PES</v>
      </c>
      <c r="D63" s="11">
        <f>IFERROR(__xludf.DUMMYFUNCTION("""COMPUTED_VALUE"""),590010.0)</f>
        <v>590010</v>
      </c>
      <c r="E63" s="12" t="str">
        <f>IFERROR(__xludf.DUMMYFUNCTION("""COMPUTED_VALUE"""),"Francés")</f>
        <v>Francés</v>
      </c>
      <c r="F63" s="9" t="str">
        <f>IFERROR(__xludf.DUMMYFUNCTION("""COMPUTED_VALUE"""),"27012048")</f>
        <v>27012048</v>
      </c>
      <c r="G63" s="12" t="str">
        <f>IFERROR(__xludf.DUMMYFUNCTION("""COMPUTED_VALUE"""),"IES Xograr Afonso Gómez de Sarria")</f>
        <v>IES Xograr Afonso Gómez de Sarria</v>
      </c>
      <c r="H63" s="12" t="str">
        <f>IFERROR(__xludf.DUMMYFUNCTION("""COMPUTED_VALUE"""),"Sarria")</f>
        <v>Sarria</v>
      </c>
      <c r="I63" s="12" t="str">
        <f>IFERROR(__xludf.DUMMYFUNCTION("""COMPUTED_VALUE"""),"Lugo")</f>
        <v>Lugo</v>
      </c>
      <c r="J63" s="36"/>
      <c r="K63" s="36"/>
    </row>
    <row r="64">
      <c r="A64" s="6">
        <f>IFERROR(__xludf.DUMMYFUNCTION("""COMPUTED_VALUE"""),46265.0)</f>
        <v>46265</v>
      </c>
      <c r="B64" s="7" t="str">
        <f>IFERROR(__xludf.DUMMYFUNCTION("""COMPUTED_VALUE"""),"590")</f>
        <v>590</v>
      </c>
      <c r="C64" s="7" t="str">
        <f>IFERROR(__xludf.DUMMYFUNCTION("""COMPUTED_VALUE"""),"PES")</f>
        <v>PES</v>
      </c>
      <c r="D64" s="11">
        <f>IFERROR(__xludf.DUMMYFUNCTION("""COMPUTED_VALUE"""),590010.0)</f>
        <v>590010</v>
      </c>
      <c r="E64" s="12" t="str">
        <f>IFERROR(__xludf.DUMMYFUNCTION("""COMPUTED_VALUE"""),"Francés")</f>
        <v>Francés</v>
      </c>
      <c r="F64" s="9" t="str">
        <f>IFERROR(__xludf.DUMMYFUNCTION("""COMPUTED_VALUE"""),"27012504")</f>
        <v>27012504</v>
      </c>
      <c r="G64" s="12" t="str">
        <f>IFERROR(__xludf.DUMMYFUNCTION("""COMPUTED_VALUE"""),"CPI San Tomé do Carballo")</f>
        <v>CPI San Tomé do Carballo</v>
      </c>
      <c r="H64" s="12" t="str">
        <f>IFERROR(__xludf.DUMMYFUNCTION("""COMPUTED_VALUE"""),"Taboada")</f>
        <v>Taboada</v>
      </c>
      <c r="I64" s="12" t="str">
        <f>IFERROR(__xludf.DUMMYFUNCTION("""COMPUTED_VALUE"""),"Lugo")</f>
        <v>Lugo</v>
      </c>
      <c r="J64" s="36"/>
      <c r="K64" s="36"/>
    </row>
    <row r="65">
      <c r="A65" s="6">
        <f>IFERROR(__xludf.DUMMYFUNCTION("""COMPUTED_VALUE"""),46295.0)</f>
        <v>46295</v>
      </c>
      <c r="B65" s="7" t="str">
        <f>IFERROR(__xludf.DUMMYFUNCTION("""COMPUTED_VALUE"""),"590")</f>
        <v>590</v>
      </c>
      <c r="C65" s="7" t="str">
        <f>IFERROR(__xludf.DUMMYFUNCTION("""COMPUTED_VALUE"""),"PES")</f>
        <v>PES</v>
      </c>
      <c r="D65" s="11">
        <f>IFERROR(__xludf.DUMMYFUNCTION("""COMPUTED_VALUE"""),590053.0)</f>
        <v>590053</v>
      </c>
      <c r="E65" s="12" t="str">
        <f>IFERROR(__xludf.DUMMYFUNCTION("""COMPUTED_VALUE"""),"Lingua e literatura galega")</f>
        <v>Lingua e literatura galega</v>
      </c>
      <c r="F65" s="9" t="str">
        <f>IFERROR(__xludf.DUMMYFUNCTION("""COMPUTED_VALUE"""),"27013326")</f>
        <v>27013326</v>
      </c>
      <c r="G65" s="12" t="str">
        <f>IFERROR(__xludf.DUMMYFUNCTION("""COMPUTED_VALUE"""),"IES Lois Peña Novo")</f>
        <v>IES Lois Peña Novo</v>
      </c>
      <c r="H65" s="12" t="str">
        <f>IFERROR(__xludf.DUMMYFUNCTION("""COMPUTED_VALUE"""),"Vilalba")</f>
        <v>Vilalba</v>
      </c>
      <c r="I65" s="12" t="str">
        <f>IFERROR(__xludf.DUMMYFUNCTION("""COMPUTED_VALUE"""),"Lugo")</f>
        <v>Lugo</v>
      </c>
      <c r="J65" s="36"/>
      <c r="K65" s="36"/>
    </row>
    <row r="66">
      <c r="A66" s="6">
        <f>IFERROR(__xludf.DUMMYFUNCTION("""COMPUTED_VALUE"""),46372.0)</f>
        <v>46372</v>
      </c>
      <c r="B66" s="7" t="str">
        <f>IFERROR(__xludf.DUMMYFUNCTION("""COMPUTED_VALUE"""),"590")</f>
        <v>590</v>
      </c>
      <c r="C66" s="7" t="str">
        <f>IFERROR(__xludf.DUMMYFUNCTION("""COMPUTED_VALUE"""),"PES")</f>
        <v>PES</v>
      </c>
      <c r="D66" s="11">
        <f>IFERROR(__xludf.DUMMYFUNCTION("""COMPUTED_VALUE"""),590101.0)</f>
        <v>590101</v>
      </c>
      <c r="E66" s="12" t="str">
        <f>IFERROR(__xludf.DUMMYFUNCTION("""COMPUTED_VALUE"""),"Administración de empresas")</f>
        <v>Administración de empresas</v>
      </c>
      <c r="F66" s="9" t="str">
        <f>IFERROR(__xludf.DUMMYFUNCTION("""COMPUTED_VALUE"""),"27013326")</f>
        <v>27013326</v>
      </c>
      <c r="G66" s="12" t="str">
        <f>IFERROR(__xludf.DUMMYFUNCTION("""COMPUTED_VALUE"""),"IES Lois Peña Novo")</f>
        <v>IES Lois Peña Novo</v>
      </c>
      <c r="H66" s="12" t="str">
        <f>IFERROR(__xludf.DUMMYFUNCTION("""COMPUTED_VALUE"""),"Vilalba")</f>
        <v>Vilalba</v>
      </c>
      <c r="I66" s="12" t="str">
        <f>IFERROR(__xludf.DUMMYFUNCTION("""COMPUTED_VALUE"""),"Lugo")</f>
        <v>Lugo</v>
      </c>
      <c r="J66" s="36"/>
      <c r="K66" s="36"/>
    </row>
    <row r="67">
      <c r="A67" s="6">
        <f>IFERROR(__xludf.DUMMYFUNCTION("""COMPUTED_VALUE"""),46265.0)</f>
        <v>46265</v>
      </c>
      <c r="B67" s="7" t="str">
        <f>IFERROR(__xludf.DUMMYFUNCTION("""COMPUTED_VALUE"""),"591")</f>
        <v>591</v>
      </c>
      <c r="C67" s="7" t="str">
        <f>IFERROR(__xludf.DUMMYFUNCTION("""COMPUTED_VALUE"""),"PTFP")</f>
        <v>PTFP</v>
      </c>
      <c r="D67" s="11">
        <f>IFERROR(__xludf.DUMMYFUNCTION("""COMPUTED_VALUE"""),591209.0)</f>
        <v>591209</v>
      </c>
      <c r="E67" s="12" t="str">
        <f>IFERROR(__xludf.DUMMYFUNCTION("""COMPUTED_VALUE"""),"Mantemento de vehículos")</f>
        <v>Mantemento de vehículos</v>
      </c>
      <c r="F67" s="9" t="str">
        <f>IFERROR(__xludf.DUMMYFUNCTION("""COMPUTED_VALUE"""),"27013326")</f>
        <v>27013326</v>
      </c>
      <c r="G67" s="12" t="str">
        <f>IFERROR(__xludf.DUMMYFUNCTION("""COMPUTED_VALUE"""),"IES Lois Peña Novo")</f>
        <v>IES Lois Peña Novo</v>
      </c>
      <c r="H67" s="12" t="str">
        <f>IFERROR(__xludf.DUMMYFUNCTION("""COMPUTED_VALUE"""),"Vilalba")</f>
        <v>Vilalba</v>
      </c>
      <c r="I67" s="12" t="str">
        <f>IFERROR(__xludf.DUMMYFUNCTION("""COMPUTED_VALUE"""),"Lugo")</f>
        <v>Lugo</v>
      </c>
      <c r="J67" s="36"/>
      <c r="K67" s="36"/>
    </row>
    <row r="68">
      <c r="A68" s="6">
        <f>IFERROR(__xludf.DUMMYFUNCTION("""COMPUTED_VALUE"""),46265.0)</f>
        <v>46265</v>
      </c>
      <c r="B68" s="7" t="str">
        <f>IFERROR(__xludf.DUMMYFUNCTION("""COMPUTED_VALUE"""),"591")</f>
        <v>591</v>
      </c>
      <c r="C68" s="7" t="str">
        <f>IFERROR(__xludf.DUMMYFUNCTION("""COMPUTED_VALUE"""),"PTFP")</f>
        <v>PTFP</v>
      </c>
      <c r="D68" s="11">
        <f>IFERROR(__xludf.DUMMYFUNCTION("""COMPUTED_VALUE"""),591209.0)</f>
        <v>591209</v>
      </c>
      <c r="E68" s="12" t="str">
        <f>IFERROR(__xludf.DUMMYFUNCTION("""COMPUTED_VALUE"""),"Mantemento de vehículos")</f>
        <v>Mantemento de vehículos</v>
      </c>
      <c r="F68" s="9" t="str">
        <f>IFERROR(__xludf.DUMMYFUNCTION("""COMPUTED_VALUE"""),"27013326")</f>
        <v>27013326</v>
      </c>
      <c r="G68" s="12" t="str">
        <f>IFERROR(__xludf.DUMMYFUNCTION("""COMPUTED_VALUE"""),"IES Lois Peña Novo")</f>
        <v>IES Lois Peña Novo</v>
      </c>
      <c r="H68" s="12" t="str">
        <f>IFERROR(__xludf.DUMMYFUNCTION("""COMPUTED_VALUE"""),"Vilalba")</f>
        <v>Vilalba</v>
      </c>
      <c r="I68" s="12" t="str">
        <f>IFERROR(__xludf.DUMMYFUNCTION("""COMPUTED_VALUE"""),"Lugo")</f>
        <v>Lugo</v>
      </c>
      <c r="J68" s="36"/>
      <c r="K68" s="36"/>
    </row>
    <row r="69">
      <c r="A69" s="6">
        <f>IFERROR(__xludf.DUMMYFUNCTION("""COMPUTED_VALUE"""),46265.0)</f>
        <v>46265</v>
      </c>
      <c r="B69" s="7" t="str">
        <f>IFERROR(__xludf.DUMMYFUNCTION("""COMPUTED_VALUE"""),"590")</f>
        <v>590</v>
      </c>
      <c r="C69" s="7" t="str">
        <f>IFERROR(__xludf.DUMMYFUNCTION("""COMPUTED_VALUE"""),"PES")</f>
        <v>PES</v>
      </c>
      <c r="D69" s="11">
        <f>IFERROR(__xludf.DUMMYFUNCTION("""COMPUTED_VALUE"""),590011.0)</f>
        <v>590011</v>
      </c>
      <c r="E69" s="12" t="str">
        <f>IFERROR(__xludf.DUMMYFUNCTION("""COMPUTED_VALUE"""),"Inglés")</f>
        <v>Inglés</v>
      </c>
      <c r="F69" s="9" t="str">
        <f>IFERROR(__xludf.DUMMYFUNCTION("""COMPUTED_VALUE"""),"27013636")</f>
        <v>27013636</v>
      </c>
      <c r="G69" s="12" t="str">
        <f>IFERROR(__xludf.DUMMYFUNCTION("""COMPUTED_VALUE"""),"IES María Sarmiento")</f>
        <v>IES María Sarmiento</v>
      </c>
      <c r="H69" s="12" t="str">
        <f>IFERROR(__xludf.DUMMYFUNCTION("""COMPUTED_VALUE"""),"Viveiro")</f>
        <v>Viveiro</v>
      </c>
      <c r="I69" s="12" t="str">
        <f>IFERROR(__xludf.DUMMYFUNCTION("""COMPUTED_VALUE"""),"Lugo")</f>
        <v>Lugo</v>
      </c>
      <c r="J69" s="36"/>
      <c r="K69" s="36"/>
    </row>
    <row r="70">
      <c r="A70" s="6">
        <f>IFERROR(__xludf.DUMMYFUNCTION("""COMPUTED_VALUE"""),46265.0)</f>
        <v>46265</v>
      </c>
      <c r="B70" s="7" t="str">
        <f>IFERROR(__xludf.DUMMYFUNCTION("""COMPUTED_VALUE"""),"590")</f>
        <v>590</v>
      </c>
      <c r="C70" s="7" t="str">
        <f>IFERROR(__xludf.DUMMYFUNCTION("""COMPUTED_VALUE"""),"PES")</f>
        <v>PES</v>
      </c>
      <c r="D70" s="11">
        <f>IFERROR(__xludf.DUMMYFUNCTION("""COMPUTED_VALUE"""),590017.0)</f>
        <v>590017</v>
      </c>
      <c r="E70" s="12" t="str">
        <f>IFERROR(__xludf.DUMMYFUNCTION("""COMPUTED_VALUE"""),"Educación física")</f>
        <v>Educación física</v>
      </c>
      <c r="F70" s="9" t="str">
        <f>IFERROR(__xludf.DUMMYFUNCTION("""COMPUTED_VALUE"""),"27013636")</f>
        <v>27013636</v>
      </c>
      <c r="G70" s="12" t="str">
        <f>IFERROR(__xludf.DUMMYFUNCTION("""COMPUTED_VALUE"""),"IES María Sarmiento")</f>
        <v>IES María Sarmiento</v>
      </c>
      <c r="H70" s="12" t="str">
        <f>IFERROR(__xludf.DUMMYFUNCTION("""COMPUTED_VALUE"""),"Viveiro")</f>
        <v>Viveiro</v>
      </c>
      <c r="I70" s="12" t="str">
        <f>IFERROR(__xludf.DUMMYFUNCTION("""COMPUTED_VALUE"""),"Lugo")</f>
        <v>Lugo</v>
      </c>
      <c r="J70" s="36"/>
      <c r="K70" s="36"/>
    </row>
    <row r="71">
      <c r="A71" s="16">
        <f>IFERROR(__xludf.DUMMYFUNCTION("""COMPUTED_VALUE"""),46265.0)</f>
        <v>46265</v>
      </c>
      <c r="B71" s="7" t="str">
        <f>IFERROR(__xludf.DUMMYFUNCTION("""COMPUTED_VALUE"""),"590")</f>
        <v>590</v>
      </c>
      <c r="C71" s="7" t="str">
        <f>IFERROR(__xludf.DUMMYFUNCTION("""COMPUTED_VALUE"""),"PES")</f>
        <v>PES</v>
      </c>
      <c r="D71" s="11">
        <f>IFERROR(__xludf.DUMMYFUNCTION("""COMPUTED_VALUE"""),590006.0)</f>
        <v>590006</v>
      </c>
      <c r="E71" s="12" t="str">
        <f>IFERROR(__xludf.DUMMYFUNCTION("""COMPUTED_VALUE"""),"Matemáticas")</f>
        <v>Matemáticas</v>
      </c>
      <c r="F71" s="9" t="str">
        <f>IFERROR(__xludf.DUMMYFUNCTION("""COMPUTED_VALUE"""),"27013648")</f>
        <v>27013648</v>
      </c>
      <c r="G71" s="12" t="str">
        <f>IFERROR(__xludf.DUMMYFUNCTION("""COMPUTED_VALUE"""),"IES Vilar Ponte")</f>
        <v>IES Vilar Ponte</v>
      </c>
      <c r="H71" s="12" t="str">
        <f>IFERROR(__xludf.DUMMYFUNCTION("""COMPUTED_VALUE"""),"Viveiro")</f>
        <v>Viveiro</v>
      </c>
      <c r="I71" s="12" t="str">
        <f>IFERROR(__xludf.DUMMYFUNCTION("""COMPUTED_VALUE"""),"Lugo")</f>
        <v>Lugo</v>
      </c>
      <c r="J71" s="36"/>
      <c r="K71" s="36"/>
    </row>
    <row r="72">
      <c r="A72" s="16">
        <f>IFERROR(__xludf.DUMMYFUNCTION("""COMPUTED_VALUE"""),46329.0)</f>
        <v>46329</v>
      </c>
      <c r="B72" s="7" t="str">
        <f>IFERROR(__xludf.DUMMYFUNCTION("""COMPUTED_VALUE"""),"590")</f>
        <v>590</v>
      </c>
      <c r="C72" s="7" t="str">
        <f>IFERROR(__xludf.DUMMYFUNCTION("""COMPUTED_VALUE"""),"PES")</f>
        <v>PES</v>
      </c>
      <c r="D72" s="11">
        <f>IFERROR(__xludf.DUMMYFUNCTION("""COMPUTED_VALUE"""),590009.0)</f>
        <v>590009</v>
      </c>
      <c r="E72" s="12" t="str">
        <f>IFERROR(__xludf.DUMMYFUNCTION("""COMPUTED_VALUE"""),"Debuxo")</f>
        <v>Debuxo</v>
      </c>
      <c r="F72" s="9" t="str">
        <f>IFERROR(__xludf.DUMMYFUNCTION("""COMPUTED_VALUE"""),"27013648")</f>
        <v>27013648</v>
      </c>
      <c r="G72" s="12" t="str">
        <f>IFERROR(__xludf.DUMMYFUNCTION("""COMPUTED_VALUE"""),"IES Vilar Ponte")</f>
        <v>IES Vilar Ponte</v>
      </c>
      <c r="H72" s="12" t="str">
        <f>IFERROR(__xludf.DUMMYFUNCTION("""COMPUTED_VALUE"""),"Viveiro")</f>
        <v>Viveiro</v>
      </c>
      <c r="I72" s="12" t="str">
        <f>IFERROR(__xludf.DUMMYFUNCTION("""COMPUTED_VALUE"""),"Lugo")</f>
        <v>Lugo</v>
      </c>
      <c r="J72" s="36"/>
      <c r="K72" s="36"/>
    </row>
    <row r="73">
      <c r="A73" s="6"/>
      <c r="B73" s="7"/>
      <c r="C73" s="7"/>
      <c r="D73" s="11"/>
      <c r="E73" s="12"/>
      <c r="F73" s="9"/>
      <c r="G73" s="12"/>
      <c r="H73" s="12"/>
      <c r="I73" s="12"/>
      <c r="J73" s="36"/>
      <c r="K73" s="36"/>
    </row>
    <row r="74">
      <c r="A74" s="6"/>
      <c r="B74" s="7"/>
      <c r="C74" s="7"/>
      <c r="D74" s="11"/>
      <c r="E74" s="12"/>
      <c r="F74" s="9"/>
      <c r="G74" s="12"/>
      <c r="H74" s="12"/>
      <c r="I74" s="12"/>
      <c r="J74" s="36"/>
      <c r="K74" s="36"/>
    </row>
    <row r="75">
      <c r="A75" s="6"/>
      <c r="B75" s="7"/>
      <c r="C75" s="7"/>
      <c r="D75" s="11"/>
      <c r="E75" s="12"/>
      <c r="F75" s="9"/>
      <c r="G75" s="12"/>
      <c r="H75" s="12"/>
      <c r="I75" s="12"/>
      <c r="J75" s="36"/>
      <c r="K75" s="36"/>
    </row>
    <row r="76">
      <c r="A76" s="6"/>
      <c r="B76" s="7"/>
      <c r="C76" s="7"/>
      <c r="D76" s="11"/>
      <c r="E76" s="12"/>
      <c r="F76" s="9"/>
      <c r="G76" s="12"/>
      <c r="H76" s="12"/>
      <c r="I76" s="12"/>
      <c r="J76" s="36"/>
      <c r="K76" s="36"/>
    </row>
    <row r="77">
      <c r="A77" s="6"/>
      <c r="B77" s="7"/>
      <c r="C77" s="7"/>
      <c r="D77" s="11"/>
      <c r="E77" s="12"/>
      <c r="F77" s="9"/>
      <c r="G77" s="12"/>
      <c r="H77" s="12"/>
      <c r="I77" s="12"/>
      <c r="J77" s="36"/>
      <c r="K77" s="36"/>
    </row>
    <row r="78">
      <c r="A78" s="6"/>
      <c r="B78" s="7"/>
      <c r="C78" s="7"/>
      <c r="D78" s="11"/>
      <c r="E78" s="12"/>
      <c r="F78" s="9"/>
      <c r="G78" s="12"/>
      <c r="H78" s="12"/>
      <c r="I78" s="12"/>
      <c r="J78" s="36"/>
      <c r="K78" s="36"/>
    </row>
    <row r="79">
      <c r="A79" s="16"/>
      <c r="B79" s="7"/>
      <c r="C79" s="7"/>
      <c r="D79" s="11"/>
      <c r="E79" s="12"/>
      <c r="F79" s="9"/>
      <c r="G79" s="12"/>
      <c r="H79" s="12"/>
      <c r="I79" s="12"/>
      <c r="J79" s="36"/>
      <c r="K79" s="36"/>
    </row>
    <row r="80">
      <c r="A80" s="6"/>
      <c r="B80" s="7"/>
      <c r="C80" s="7"/>
      <c r="D80" s="11"/>
      <c r="E80" s="12"/>
      <c r="F80" s="9"/>
      <c r="G80" s="12"/>
      <c r="H80" s="12"/>
      <c r="I80" s="12"/>
      <c r="J80" s="36"/>
      <c r="K80" s="36"/>
    </row>
    <row r="81">
      <c r="A81" s="6"/>
      <c r="B81" s="7"/>
      <c r="C81" s="7"/>
      <c r="D81" s="11"/>
      <c r="E81" s="12"/>
      <c r="F81" s="9"/>
      <c r="G81" s="12"/>
      <c r="H81" s="12"/>
      <c r="I81" s="12"/>
      <c r="J81" s="36"/>
      <c r="K81" s="36"/>
    </row>
    <row r="82">
      <c r="A82" s="6"/>
      <c r="B82" s="7"/>
      <c r="C82" s="7"/>
      <c r="D82" s="11"/>
      <c r="E82" s="12"/>
      <c r="F82" s="9"/>
      <c r="G82" s="12"/>
      <c r="H82" s="12"/>
      <c r="I82" s="12"/>
      <c r="J82" s="36"/>
      <c r="K82" s="36"/>
    </row>
    <row r="83">
      <c r="A83" s="6"/>
      <c r="B83" s="7"/>
      <c r="C83" s="7"/>
      <c r="D83" s="11"/>
      <c r="E83" s="12"/>
      <c r="F83" s="9"/>
      <c r="G83" s="12"/>
      <c r="H83" s="12"/>
      <c r="I83" s="12"/>
      <c r="J83" s="36"/>
      <c r="K83" s="36"/>
    </row>
    <row r="84">
      <c r="A84" s="16"/>
      <c r="B84" s="7"/>
      <c r="C84" s="7"/>
      <c r="D84" s="11"/>
      <c r="E84" s="12"/>
      <c r="F84" s="9"/>
      <c r="G84" s="12"/>
      <c r="H84" s="12"/>
      <c r="I84" s="12"/>
      <c r="J84" s="36"/>
      <c r="K84" s="36"/>
    </row>
    <row r="85">
      <c r="A85" s="6"/>
      <c r="B85" s="7"/>
      <c r="C85" s="7"/>
      <c r="D85" s="11"/>
      <c r="E85" s="12"/>
      <c r="F85" s="9"/>
      <c r="G85" s="12"/>
      <c r="H85" s="12"/>
      <c r="I85" s="12"/>
      <c r="J85" s="36"/>
      <c r="K85" s="36"/>
    </row>
    <row r="86">
      <c r="A86" s="6"/>
      <c r="B86" s="7"/>
      <c r="C86" s="7"/>
      <c r="D86" s="11"/>
      <c r="E86" s="12"/>
      <c r="F86" s="9"/>
      <c r="G86" s="12"/>
      <c r="H86" s="12"/>
      <c r="I86" s="12"/>
      <c r="J86" s="36"/>
      <c r="K86" s="36"/>
    </row>
    <row r="87">
      <c r="A87" s="6"/>
      <c r="B87" s="7"/>
      <c r="C87" s="7"/>
      <c r="D87" s="11"/>
      <c r="E87" s="12"/>
      <c r="F87" s="9"/>
      <c r="G87" s="12"/>
      <c r="H87" s="12"/>
      <c r="I87" s="12"/>
      <c r="J87" s="36"/>
      <c r="K87" s="36"/>
    </row>
    <row r="88">
      <c r="A88" s="6"/>
      <c r="B88" s="7"/>
      <c r="C88" s="7"/>
      <c r="D88" s="11"/>
      <c r="E88" s="12"/>
      <c r="F88" s="9"/>
      <c r="G88" s="12"/>
      <c r="H88" s="12"/>
      <c r="I88" s="12"/>
      <c r="J88" s="36"/>
      <c r="K88" s="36"/>
    </row>
    <row r="89">
      <c r="A89" s="6"/>
      <c r="B89" s="7"/>
      <c r="C89" s="7"/>
      <c r="D89" s="11"/>
      <c r="E89" s="12"/>
      <c r="F89" s="9"/>
      <c r="G89" s="12"/>
      <c r="H89" s="12"/>
      <c r="I89" s="12"/>
      <c r="J89" s="36"/>
      <c r="K89" s="36"/>
    </row>
    <row r="90">
      <c r="A90" s="6"/>
      <c r="B90" s="7"/>
      <c r="C90" s="7"/>
      <c r="D90" s="11"/>
      <c r="E90" s="12"/>
      <c r="F90" s="9"/>
      <c r="G90" s="12"/>
      <c r="H90" s="12"/>
      <c r="I90" s="12"/>
      <c r="J90" s="36"/>
      <c r="K90" s="36"/>
    </row>
    <row r="91">
      <c r="A91" s="16"/>
      <c r="B91" s="7"/>
      <c r="C91" s="7"/>
      <c r="D91" s="11"/>
      <c r="E91" s="12"/>
      <c r="F91" s="9"/>
      <c r="G91" s="12"/>
      <c r="H91" s="12"/>
      <c r="I91" s="12"/>
      <c r="J91" s="36"/>
      <c r="K91" s="36"/>
    </row>
    <row r="92">
      <c r="A92" s="6"/>
      <c r="B92" s="7"/>
      <c r="C92" s="7"/>
      <c r="D92" s="11"/>
      <c r="E92" s="12"/>
      <c r="F92" s="9"/>
      <c r="G92" s="12"/>
      <c r="H92" s="12"/>
      <c r="I92" s="12"/>
      <c r="J92" s="36"/>
      <c r="K92" s="36"/>
    </row>
    <row r="93">
      <c r="A93" s="16"/>
      <c r="B93" s="7"/>
      <c r="C93" s="7"/>
      <c r="D93" s="11"/>
      <c r="E93" s="12"/>
      <c r="F93" s="9"/>
      <c r="G93" s="12"/>
      <c r="H93" s="12"/>
      <c r="I93" s="12"/>
      <c r="J93" s="36"/>
      <c r="K93" s="36"/>
    </row>
    <row r="94">
      <c r="A94" s="6"/>
      <c r="B94" s="7"/>
      <c r="C94" s="7"/>
      <c r="D94" s="11"/>
      <c r="E94" s="12"/>
      <c r="F94" s="9"/>
      <c r="G94" s="12"/>
      <c r="H94" s="12"/>
      <c r="I94" s="12"/>
      <c r="J94" s="36"/>
      <c r="K94" s="36"/>
    </row>
    <row r="95">
      <c r="A95" s="6"/>
      <c r="B95" s="7"/>
      <c r="C95" s="7"/>
      <c r="D95" s="11"/>
      <c r="E95" s="12"/>
      <c r="F95" s="9"/>
      <c r="G95" s="12"/>
      <c r="H95" s="12"/>
      <c r="I95" s="12"/>
      <c r="J95" s="36"/>
      <c r="K95" s="36"/>
    </row>
    <row r="96">
      <c r="A96" s="6"/>
      <c r="B96" s="7"/>
      <c r="C96" s="7"/>
      <c r="D96" s="11"/>
      <c r="E96" s="12"/>
      <c r="F96" s="9"/>
      <c r="G96" s="12"/>
      <c r="H96" s="12"/>
      <c r="I96" s="12"/>
      <c r="J96" s="36"/>
      <c r="K96" s="36"/>
    </row>
    <row r="97">
      <c r="A97" s="6"/>
      <c r="B97" s="7"/>
      <c r="C97" s="7"/>
      <c r="D97" s="11"/>
      <c r="E97" s="12"/>
      <c r="F97" s="9"/>
      <c r="G97" s="12"/>
      <c r="H97" s="12"/>
      <c r="I97" s="12"/>
      <c r="J97" s="36"/>
      <c r="K97" s="36"/>
    </row>
    <row r="98">
      <c r="A98" s="6"/>
      <c r="B98" s="7"/>
      <c r="C98" s="7"/>
      <c r="D98" s="11"/>
      <c r="E98" s="12"/>
      <c r="F98" s="9"/>
      <c r="G98" s="12"/>
      <c r="H98" s="12"/>
      <c r="I98" s="12"/>
      <c r="J98" s="36"/>
      <c r="K98" s="36"/>
    </row>
    <row r="99">
      <c r="A99" s="6"/>
      <c r="B99" s="7"/>
      <c r="C99" s="7"/>
      <c r="D99" s="11"/>
      <c r="E99" s="12"/>
      <c r="F99" s="9"/>
      <c r="G99" s="12"/>
      <c r="H99" s="12"/>
      <c r="I99" s="12"/>
      <c r="J99" s="36"/>
      <c r="K99" s="36"/>
    </row>
    <row r="100">
      <c r="A100" s="6"/>
      <c r="B100" s="7"/>
      <c r="C100" s="7"/>
      <c r="D100" s="11"/>
      <c r="E100" s="12"/>
      <c r="F100" s="9"/>
      <c r="G100" s="12"/>
      <c r="H100" s="12"/>
      <c r="I100" s="12"/>
      <c r="J100" s="36"/>
      <c r="K100" s="36"/>
    </row>
    <row r="101">
      <c r="A101" s="6"/>
      <c r="B101" s="7"/>
      <c r="C101" s="7"/>
      <c r="D101" s="11"/>
      <c r="E101" s="12"/>
      <c r="F101" s="9"/>
      <c r="G101" s="12"/>
      <c r="H101" s="12"/>
      <c r="I101" s="12"/>
      <c r="J101" s="36"/>
      <c r="K101" s="36"/>
    </row>
    <row r="102">
      <c r="A102" s="6"/>
      <c r="B102" s="7"/>
      <c r="C102" s="7"/>
      <c r="D102" s="11"/>
      <c r="E102" s="12"/>
      <c r="F102" s="9"/>
      <c r="G102" s="12"/>
      <c r="H102" s="12"/>
      <c r="I102" s="12"/>
      <c r="J102" s="36"/>
      <c r="K102" s="36"/>
    </row>
    <row r="103">
      <c r="A103" s="6"/>
      <c r="B103" s="7"/>
      <c r="C103" s="7"/>
      <c r="D103" s="11"/>
      <c r="E103" s="12"/>
      <c r="F103" s="9"/>
      <c r="G103" s="12"/>
      <c r="H103" s="12"/>
      <c r="I103" s="12"/>
      <c r="J103" s="36"/>
      <c r="K103" s="36"/>
    </row>
    <row r="104">
      <c r="A104" s="6"/>
      <c r="B104" s="7"/>
      <c r="C104" s="7"/>
      <c r="D104" s="11"/>
      <c r="E104" s="12"/>
      <c r="F104" s="9"/>
      <c r="G104" s="12"/>
      <c r="H104" s="12"/>
      <c r="I104" s="12"/>
      <c r="J104" s="36"/>
      <c r="K104" s="36"/>
    </row>
    <row r="105">
      <c r="A105" s="16"/>
      <c r="B105" s="7"/>
      <c r="C105" s="7"/>
      <c r="D105" s="11"/>
      <c r="E105" s="12"/>
      <c r="F105" s="9"/>
      <c r="G105" s="12"/>
      <c r="H105" s="12"/>
      <c r="I105" s="12"/>
      <c r="J105" s="36"/>
      <c r="K105" s="36"/>
    </row>
    <row r="106">
      <c r="A106" s="6"/>
      <c r="B106" s="7"/>
      <c r="C106" s="7"/>
      <c r="D106" s="11"/>
      <c r="E106" s="12"/>
      <c r="F106" s="9"/>
      <c r="G106" s="12"/>
      <c r="H106" s="12"/>
      <c r="I106" s="12"/>
      <c r="J106" s="36"/>
      <c r="K106" s="36"/>
    </row>
    <row r="107">
      <c r="A107" s="6"/>
      <c r="B107" s="7"/>
      <c r="C107" s="7"/>
      <c r="D107" s="11"/>
      <c r="E107" s="12"/>
      <c r="F107" s="9"/>
      <c r="G107" s="12"/>
      <c r="H107" s="12"/>
      <c r="I107" s="12"/>
      <c r="J107" s="36"/>
      <c r="K107" s="36"/>
    </row>
    <row r="108">
      <c r="A108" s="6"/>
      <c r="B108" s="7"/>
      <c r="C108" s="7"/>
      <c r="D108" s="11"/>
      <c r="E108" s="12"/>
      <c r="F108" s="9"/>
      <c r="G108" s="12"/>
      <c r="H108" s="12"/>
      <c r="I108" s="12"/>
      <c r="J108" s="36"/>
      <c r="K108" s="36"/>
    </row>
    <row r="109">
      <c r="A109" s="16"/>
      <c r="B109" s="7"/>
      <c r="C109" s="7"/>
      <c r="D109" s="11"/>
      <c r="E109" s="12"/>
      <c r="F109" s="9"/>
      <c r="G109" s="12"/>
      <c r="H109" s="12"/>
      <c r="I109" s="12"/>
      <c r="J109" s="36"/>
      <c r="K109" s="36"/>
    </row>
    <row r="110">
      <c r="A110" s="6"/>
      <c r="B110" s="7"/>
      <c r="C110" s="7"/>
      <c r="D110" s="11"/>
      <c r="E110" s="12"/>
      <c r="F110" s="9"/>
      <c r="G110" s="12"/>
      <c r="H110" s="12"/>
      <c r="I110" s="12"/>
      <c r="J110" s="36"/>
      <c r="K110" s="36"/>
    </row>
    <row r="111">
      <c r="A111" s="16"/>
      <c r="B111" s="7"/>
      <c r="C111" s="7"/>
      <c r="D111" s="11"/>
      <c r="E111" s="12"/>
      <c r="F111" s="9"/>
      <c r="G111" s="12"/>
      <c r="H111" s="12"/>
      <c r="I111" s="12"/>
      <c r="J111" s="36"/>
      <c r="K111" s="36"/>
    </row>
    <row r="112">
      <c r="A112" s="6"/>
      <c r="B112" s="7"/>
      <c r="C112" s="7"/>
      <c r="D112" s="11"/>
      <c r="E112" s="12"/>
      <c r="F112" s="9"/>
      <c r="G112" s="12"/>
      <c r="H112" s="12"/>
      <c r="I112" s="12"/>
      <c r="J112" s="36"/>
      <c r="K112" s="36"/>
    </row>
    <row r="113">
      <c r="A113" s="6"/>
      <c r="B113" s="7"/>
      <c r="C113" s="7"/>
      <c r="D113" s="11"/>
      <c r="E113" s="12"/>
      <c r="F113" s="9"/>
      <c r="G113" s="12"/>
      <c r="H113" s="12"/>
      <c r="I113" s="12"/>
      <c r="J113" s="36"/>
      <c r="K113" s="36"/>
    </row>
    <row r="114">
      <c r="A114" s="6"/>
      <c r="B114" s="7"/>
      <c r="C114" s="7"/>
      <c r="D114" s="11"/>
      <c r="E114" s="12"/>
      <c r="F114" s="9"/>
      <c r="G114" s="12"/>
      <c r="H114" s="12"/>
      <c r="I114" s="12"/>
      <c r="J114" s="36"/>
      <c r="K114" s="36"/>
    </row>
    <row r="115">
      <c r="A115" s="6"/>
      <c r="B115" s="7"/>
      <c r="C115" s="7"/>
      <c r="D115" s="11"/>
      <c r="E115" s="12"/>
      <c r="F115" s="9"/>
      <c r="G115" s="12"/>
      <c r="H115" s="12"/>
      <c r="I115" s="12"/>
      <c r="J115" s="36"/>
      <c r="K115" s="36"/>
    </row>
    <row r="116">
      <c r="A116" s="16"/>
      <c r="B116" s="7"/>
      <c r="C116" s="7"/>
      <c r="D116" s="11"/>
      <c r="E116" s="12"/>
      <c r="F116" s="9"/>
      <c r="G116" s="12"/>
      <c r="H116" s="12"/>
      <c r="I116" s="12"/>
      <c r="J116" s="36"/>
      <c r="K116" s="36"/>
    </row>
    <row r="117">
      <c r="A117" s="6"/>
      <c r="B117" s="7"/>
      <c r="C117" s="7"/>
      <c r="D117" s="11"/>
      <c r="E117" s="12"/>
      <c r="F117" s="9"/>
      <c r="G117" s="12"/>
      <c r="H117" s="12"/>
      <c r="I117" s="12"/>
      <c r="J117" s="36"/>
      <c r="K117" s="36"/>
    </row>
    <row r="118">
      <c r="A118" s="6"/>
      <c r="B118" s="7"/>
      <c r="C118" s="7"/>
      <c r="D118" s="11"/>
      <c r="E118" s="12"/>
      <c r="F118" s="9"/>
      <c r="G118" s="12"/>
      <c r="H118" s="12"/>
      <c r="I118" s="12"/>
      <c r="J118" s="36"/>
      <c r="K118" s="36"/>
    </row>
    <row r="119">
      <c r="A119" s="6"/>
      <c r="B119" s="7"/>
      <c r="C119" s="7"/>
      <c r="D119" s="11"/>
      <c r="E119" s="12"/>
      <c r="F119" s="9"/>
      <c r="G119" s="12"/>
      <c r="H119" s="12"/>
      <c r="I119" s="12"/>
      <c r="J119" s="36"/>
      <c r="K119" s="36"/>
    </row>
    <row r="120">
      <c r="A120" s="6"/>
      <c r="B120" s="7"/>
      <c r="C120" s="7"/>
      <c r="D120" s="11"/>
      <c r="E120" s="12"/>
      <c r="F120" s="9"/>
      <c r="G120" s="12"/>
      <c r="H120" s="12"/>
      <c r="I120" s="12"/>
      <c r="J120" s="36"/>
      <c r="K120" s="36"/>
    </row>
    <row r="121">
      <c r="A121" s="6"/>
      <c r="B121" s="7"/>
      <c r="C121" s="7"/>
      <c r="D121" s="11"/>
      <c r="E121" s="12"/>
      <c r="F121" s="9"/>
      <c r="G121" s="12"/>
      <c r="H121" s="12"/>
      <c r="I121" s="12"/>
      <c r="J121" s="36"/>
      <c r="K121" s="36"/>
    </row>
    <row r="122">
      <c r="A122" s="16"/>
      <c r="B122" s="7"/>
      <c r="C122" s="7"/>
      <c r="D122" s="11"/>
      <c r="E122" s="12"/>
      <c r="F122" s="9"/>
      <c r="G122" s="12"/>
      <c r="H122" s="12"/>
      <c r="I122" s="12"/>
      <c r="J122" s="36"/>
      <c r="K122" s="36"/>
    </row>
    <row r="123">
      <c r="A123" s="16"/>
      <c r="B123" s="7"/>
      <c r="C123" s="7"/>
      <c r="D123" s="11"/>
      <c r="E123" s="12"/>
      <c r="F123" s="9"/>
      <c r="G123" s="12"/>
      <c r="H123" s="12"/>
      <c r="I123" s="12"/>
      <c r="J123" s="36"/>
      <c r="K123" s="36"/>
    </row>
    <row r="124">
      <c r="A124" s="6"/>
      <c r="B124" s="7"/>
      <c r="C124" s="7"/>
      <c r="D124" s="11"/>
      <c r="E124" s="12"/>
      <c r="F124" s="9"/>
      <c r="G124" s="12"/>
      <c r="H124" s="12"/>
      <c r="I124" s="12"/>
      <c r="J124" s="36"/>
      <c r="K124" s="36"/>
    </row>
    <row r="125">
      <c r="A125" s="6"/>
      <c r="B125" s="7"/>
      <c r="C125" s="7"/>
      <c r="D125" s="11"/>
      <c r="E125" s="12"/>
      <c r="F125" s="9"/>
      <c r="G125" s="12"/>
      <c r="H125" s="12"/>
      <c r="I125" s="12"/>
      <c r="J125" s="36"/>
      <c r="K125" s="36"/>
    </row>
    <row r="126">
      <c r="A126" s="6"/>
      <c r="B126" s="7"/>
      <c r="C126" s="7"/>
      <c r="D126" s="11"/>
      <c r="E126" s="12"/>
      <c r="F126" s="9"/>
      <c r="G126" s="12"/>
      <c r="H126" s="12"/>
      <c r="I126" s="12"/>
      <c r="J126" s="36"/>
      <c r="K126" s="36"/>
    </row>
    <row r="127">
      <c r="A127" s="6"/>
      <c r="B127" s="7"/>
      <c r="C127" s="7"/>
      <c r="D127" s="11"/>
      <c r="E127" s="12"/>
      <c r="F127" s="9"/>
      <c r="G127" s="12"/>
      <c r="H127" s="12"/>
      <c r="I127" s="12"/>
      <c r="J127" s="36"/>
      <c r="K127" s="36"/>
    </row>
    <row r="128">
      <c r="A128" s="6"/>
      <c r="B128" s="7"/>
      <c r="C128" s="7"/>
      <c r="D128" s="11"/>
      <c r="E128" s="12"/>
      <c r="F128" s="9"/>
      <c r="G128" s="12"/>
      <c r="H128" s="12"/>
      <c r="I128" s="12"/>
      <c r="J128" s="36"/>
      <c r="K128" s="36"/>
    </row>
    <row r="129">
      <c r="A129" s="6"/>
      <c r="B129" s="7"/>
      <c r="C129" s="7"/>
      <c r="D129" s="11"/>
      <c r="E129" s="12"/>
      <c r="F129" s="9"/>
      <c r="G129" s="12"/>
      <c r="H129" s="12"/>
      <c r="I129" s="12"/>
      <c r="J129" s="36"/>
      <c r="K129" s="36"/>
    </row>
    <row r="130">
      <c r="A130" s="6"/>
      <c r="B130" s="7"/>
      <c r="C130" s="7"/>
      <c r="D130" s="11"/>
      <c r="E130" s="12"/>
      <c r="F130" s="9"/>
      <c r="G130" s="12"/>
      <c r="H130" s="12"/>
      <c r="I130" s="12"/>
      <c r="J130" s="36"/>
      <c r="K130" s="36"/>
    </row>
    <row r="131">
      <c r="A131" s="16"/>
      <c r="B131" s="7"/>
      <c r="C131" s="7"/>
      <c r="D131" s="11"/>
      <c r="E131" s="12"/>
      <c r="F131" s="9"/>
      <c r="G131" s="12"/>
      <c r="H131" s="12"/>
      <c r="I131" s="12"/>
      <c r="J131" s="36"/>
      <c r="K131" s="36"/>
    </row>
    <row r="132">
      <c r="A132" s="16"/>
      <c r="B132" s="7"/>
      <c r="C132" s="7"/>
      <c r="D132" s="11"/>
      <c r="E132" s="12"/>
      <c r="F132" s="9"/>
      <c r="G132" s="12"/>
      <c r="H132" s="12"/>
      <c r="I132" s="12"/>
      <c r="J132" s="36"/>
      <c r="K132" s="36"/>
    </row>
    <row r="133">
      <c r="A133" s="16"/>
      <c r="B133" s="7"/>
      <c r="C133" s="7"/>
      <c r="D133" s="11"/>
      <c r="E133" s="12"/>
      <c r="F133" s="9"/>
      <c r="G133" s="12"/>
      <c r="H133" s="12"/>
      <c r="I133" s="12"/>
      <c r="J133" s="36"/>
      <c r="K133" s="36"/>
    </row>
    <row r="134">
      <c r="A134" s="6"/>
      <c r="B134" s="7"/>
      <c r="C134" s="7"/>
      <c r="D134" s="11"/>
      <c r="E134" s="12"/>
      <c r="F134" s="9"/>
      <c r="G134" s="12"/>
      <c r="H134" s="12"/>
      <c r="I134" s="12"/>
      <c r="J134" s="36"/>
      <c r="K134" s="36"/>
    </row>
    <row r="135">
      <c r="A135" s="16"/>
      <c r="B135" s="7"/>
      <c r="C135" s="7"/>
      <c r="D135" s="11"/>
      <c r="E135" s="12"/>
      <c r="F135" s="9"/>
      <c r="G135" s="12"/>
      <c r="H135" s="12"/>
      <c r="I135" s="12"/>
      <c r="J135" s="36"/>
      <c r="K135" s="36"/>
    </row>
    <row r="136">
      <c r="A136" s="6"/>
      <c r="B136" s="7"/>
      <c r="C136" s="7"/>
      <c r="D136" s="11"/>
      <c r="E136" s="12"/>
      <c r="F136" s="9"/>
      <c r="G136" s="12"/>
      <c r="H136" s="12"/>
      <c r="I136" s="12"/>
      <c r="J136" s="36"/>
      <c r="K136" s="36"/>
    </row>
    <row r="137">
      <c r="A137" s="6"/>
      <c r="B137" s="7"/>
      <c r="C137" s="7"/>
      <c r="D137" s="11"/>
      <c r="E137" s="12"/>
      <c r="F137" s="9"/>
      <c r="G137" s="12"/>
      <c r="H137" s="12"/>
      <c r="I137" s="12"/>
      <c r="J137" s="36"/>
      <c r="K137" s="36"/>
    </row>
    <row r="138">
      <c r="A138" s="6"/>
      <c r="B138" s="7"/>
      <c r="C138" s="7"/>
      <c r="D138" s="11"/>
      <c r="E138" s="12"/>
      <c r="F138" s="9"/>
      <c r="G138" s="12"/>
      <c r="H138" s="12"/>
      <c r="I138" s="12"/>
      <c r="J138" s="36"/>
      <c r="K138" s="36"/>
    </row>
    <row r="139">
      <c r="A139" s="6"/>
      <c r="B139" s="7"/>
      <c r="C139" s="7"/>
      <c r="D139" s="11"/>
      <c r="E139" s="12"/>
      <c r="F139" s="9"/>
      <c r="G139" s="12"/>
      <c r="H139" s="12"/>
      <c r="I139" s="12"/>
      <c r="J139" s="36"/>
      <c r="K139" s="36"/>
    </row>
    <row r="140">
      <c r="A140" s="6"/>
      <c r="B140" s="7"/>
      <c r="C140" s="7"/>
      <c r="D140" s="11"/>
      <c r="E140" s="12"/>
      <c r="F140" s="9"/>
      <c r="G140" s="12"/>
      <c r="H140" s="12"/>
      <c r="I140" s="12"/>
      <c r="J140" s="36"/>
      <c r="K140" s="36"/>
    </row>
    <row r="141">
      <c r="A141" s="16"/>
      <c r="B141" s="7"/>
      <c r="C141" s="7"/>
      <c r="D141" s="11"/>
      <c r="E141" s="12"/>
      <c r="F141" s="9"/>
      <c r="G141" s="12"/>
      <c r="H141" s="12"/>
      <c r="I141" s="12"/>
      <c r="J141" s="36"/>
      <c r="K141" s="36"/>
    </row>
    <row r="142">
      <c r="A142" s="6"/>
      <c r="B142" s="7"/>
      <c r="C142" s="7"/>
      <c r="D142" s="11"/>
      <c r="E142" s="12"/>
      <c r="F142" s="9"/>
      <c r="G142" s="12"/>
      <c r="H142" s="12"/>
      <c r="I142" s="12"/>
      <c r="J142" s="36"/>
      <c r="K142" s="36"/>
    </row>
    <row r="143">
      <c r="A143" s="6"/>
      <c r="B143" s="7"/>
      <c r="C143" s="7"/>
      <c r="D143" s="11"/>
      <c r="E143" s="12"/>
      <c r="F143" s="9"/>
      <c r="G143" s="12"/>
      <c r="H143" s="12"/>
      <c r="I143" s="12"/>
      <c r="J143" s="36"/>
      <c r="K143" s="36"/>
    </row>
    <row r="144">
      <c r="A144" s="6"/>
      <c r="B144" s="7"/>
      <c r="C144" s="7"/>
      <c r="D144" s="11"/>
      <c r="E144" s="12"/>
      <c r="F144" s="9"/>
      <c r="G144" s="12"/>
      <c r="H144" s="12"/>
      <c r="I144" s="12"/>
      <c r="J144" s="36"/>
      <c r="K144" s="36"/>
    </row>
    <row r="145">
      <c r="A145" s="16"/>
      <c r="B145" s="7"/>
      <c r="C145" s="7"/>
      <c r="D145" s="11"/>
      <c r="E145" s="12"/>
      <c r="F145" s="9"/>
      <c r="G145" s="12"/>
      <c r="H145" s="12"/>
      <c r="I145" s="12"/>
      <c r="J145" s="36"/>
      <c r="K145" s="36"/>
    </row>
    <row r="146">
      <c r="A146" s="16"/>
      <c r="B146" s="7"/>
      <c r="C146" s="7"/>
      <c r="D146" s="11"/>
      <c r="E146" s="12"/>
      <c r="F146" s="9"/>
      <c r="G146" s="12"/>
      <c r="H146" s="12"/>
      <c r="I146" s="12"/>
      <c r="J146" s="36"/>
      <c r="K146" s="36"/>
    </row>
    <row r="147">
      <c r="A147" s="6"/>
      <c r="B147" s="7"/>
      <c r="C147" s="7"/>
      <c r="D147" s="11"/>
      <c r="E147" s="12"/>
      <c r="F147" s="9"/>
      <c r="G147" s="12"/>
      <c r="H147" s="12"/>
      <c r="I147" s="12"/>
      <c r="J147" s="36"/>
      <c r="K147" s="36"/>
    </row>
    <row r="148">
      <c r="A148" s="6"/>
      <c r="B148" s="7"/>
      <c r="C148" s="7"/>
      <c r="D148" s="11"/>
      <c r="E148" s="12"/>
      <c r="F148" s="9"/>
      <c r="G148" s="12"/>
      <c r="H148" s="12"/>
      <c r="I148" s="12"/>
      <c r="J148" s="36"/>
      <c r="K148" s="36"/>
    </row>
    <row r="149">
      <c r="A149" s="6"/>
      <c r="B149" s="7"/>
      <c r="C149" s="7"/>
      <c r="D149" s="11"/>
      <c r="E149" s="12"/>
      <c r="F149" s="9"/>
      <c r="G149" s="12"/>
      <c r="H149" s="12"/>
      <c r="I149" s="12"/>
      <c r="J149" s="36"/>
      <c r="K149" s="36"/>
    </row>
    <row r="150">
      <c r="A150" s="6"/>
      <c r="B150" s="7"/>
      <c r="C150" s="7"/>
      <c r="D150" s="11"/>
      <c r="E150" s="12"/>
      <c r="F150" s="9"/>
      <c r="G150" s="12"/>
      <c r="H150" s="12"/>
      <c r="I150" s="12"/>
      <c r="J150" s="36"/>
      <c r="K150" s="36"/>
    </row>
    <row r="151">
      <c r="A151" s="6"/>
      <c r="B151" s="7"/>
      <c r="C151" s="7"/>
      <c r="D151" s="11"/>
      <c r="E151" s="12"/>
      <c r="F151" s="9"/>
      <c r="G151" s="12"/>
      <c r="H151" s="12"/>
      <c r="I151" s="12"/>
      <c r="J151" s="36"/>
      <c r="K151" s="36"/>
    </row>
    <row r="152">
      <c r="A152" s="6"/>
      <c r="B152" s="7"/>
      <c r="C152" s="7"/>
      <c r="D152" s="11"/>
      <c r="E152" s="12"/>
      <c r="F152" s="9"/>
      <c r="G152" s="12"/>
      <c r="H152" s="12"/>
      <c r="I152" s="12"/>
      <c r="J152" s="36"/>
      <c r="K152" s="36"/>
    </row>
    <row r="153">
      <c r="A153" s="6"/>
      <c r="B153" s="7"/>
      <c r="C153" s="7"/>
      <c r="D153" s="11"/>
      <c r="E153" s="12"/>
      <c r="F153" s="9"/>
      <c r="G153" s="12"/>
      <c r="H153" s="12"/>
      <c r="I153" s="12"/>
      <c r="J153" s="36"/>
      <c r="K153" s="36"/>
    </row>
    <row r="154">
      <c r="A154" s="16"/>
      <c r="B154" s="7"/>
      <c r="C154" s="7"/>
      <c r="D154" s="11"/>
      <c r="E154" s="12"/>
      <c r="F154" s="9"/>
      <c r="G154" s="12"/>
      <c r="H154" s="12"/>
      <c r="I154" s="12"/>
      <c r="J154" s="36"/>
      <c r="K154" s="36"/>
    </row>
    <row r="155">
      <c r="A155" s="6"/>
      <c r="B155" s="7"/>
      <c r="C155" s="7"/>
      <c r="D155" s="11"/>
      <c r="E155" s="12"/>
      <c r="F155" s="9"/>
      <c r="G155" s="12"/>
      <c r="H155" s="12"/>
      <c r="I155" s="12"/>
      <c r="J155" s="36"/>
      <c r="K155" s="36"/>
    </row>
    <row r="156">
      <c r="A156" s="6"/>
      <c r="B156" s="7"/>
      <c r="C156" s="7"/>
      <c r="D156" s="11"/>
      <c r="E156" s="12"/>
      <c r="F156" s="9"/>
      <c r="G156" s="12"/>
      <c r="H156" s="12"/>
      <c r="I156" s="12"/>
      <c r="J156" s="36"/>
      <c r="K156" s="36"/>
    </row>
    <row r="157">
      <c r="A157" s="6"/>
      <c r="B157" s="7"/>
      <c r="C157" s="7"/>
      <c r="D157" s="11"/>
      <c r="E157" s="12"/>
      <c r="F157" s="9"/>
      <c r="G157" s="12"/>
      <c r="H157" s="12"/>
      <c r="I157" s="12"/>
      <c r="J157" s="36"/>
      <c r="K157" s="36"/>
    </row>
    <row r="158">
      <c r="A158" s="6"/>
      <c r="B158" s="7"/>
      <c r="C158" s="7"/>
      <c r="D158" s="11"/>
      <c r="E158" s="12"/>
      <c r="F158" s="9"/>
      <c r="G158" s="12"/>
      <c r="H158" s="12"/>
      <c r="I158" s="12"/>
      <c r="J158" s="36"/>
      <c r="K158" s="36"/>
    </row>
    <row r="159">
      <c r="A159" s="16"/>
      <c r="B159" s="7"/>
      <c r="C159" s="7"/>
      <c r="D159" s="11"/>
      <c r="E159" s="12"/>
      <c r="F159" s="9"/>
      <c r="G159" s="12"/>
      <c r="H159" s="12"/>
      <c r="I159" s="12"/>
      <c r="J159" s="36"/>
      <c r="K159" s="36"/>
    </row>
    <row r="160">
      <c r="A160" s="16"/>
      <c r="B160" s="7"/>
      <c r="C160" s="7"/>
      <c r="D160" s="11"/>
      <c r="E160" s="12"/>
      <c r="F160" s="9"/>
      <c r="G160" s="12"/>
      <c r="H160" s="12"/>
      <c r="I160" s="12"/>
      <c r="J160" s="36"/>
      <c r="K160" s="36"/>
    </row>
    <row r="161">
      <c r="A161" s="6"/>
      <c r="B161" s="7"/>
      <c r="C161" s="7"/>
      <c r="D161" s="11"/>
      <c r="E161" s="12"/>
      <c r="F161" s="9"/>
      <c r="G161" s="12"/>
      <c r="H161" s="12"/>
      <c r="I161" s="12"/>
      <c r="J161" s="36"/>
      <c r="K161" s="36"/>
    </row>
    <row r="162">
      <c r="A162" s="6"/>
      <c r="B162" s="7"/>
      <c r="C162" s="7"/>
      <c r="D162" s="11"/>
      <c r="E162" s="12"/>
      <c r="F162" s="9"/>
      <c r="G162" s="12"/>
      <c r="H162" s="12"/>
      <c r="I162" s="12"/>
      <c r="J162" s="36"/>
      <c r="K162" s="36"/>
    </row>
    <row r="163">
      <c r="A163" s="6"/>
      <c r="B163" s="7"/>
      <c r="C163" s="7"/>
      <c r="D163" s="11"/>
      <c r="E163" s="12"/>
      <c r="F163" s="9"/>
      <c r="G163" s="12"/>
      <c r="H163" s="12"/>
      <c r="I163" s="12"/>
      <c r="J163" s="36"/>
      <c r="K163" s="36"/>
    </row>
    <row r="164">
      <c r="A164" s="6"/>
      <c r="B164" s="7"/>
      <c r="C164" s="7"/>
      <c r="D164" s="11"/>
      <c r="E164" s="12"/>
      <c r="F164" s="9"/>
      <c r="G164" s="12"/>
      <c r="H164" s="12"/>
      <c r="I164" s="12"/>
      <c r="J164" s="36"/>
      <c r="K164" s="36"/>
    </row>
    <row r="165">
      <c r="A165" s="6"/>
      <c r="B165" s="7"/>
      <c r="C165" s="7"/>
      <c r="D165" s="11"/>
      <c r="E165" s="12"/>
      <c r="F165" s="9"/>
      <c r="G165" s="12"/>
      <c r="H165" s="12"/>
      <c r="I165" s="12"/>
      <c r="J165" s="36"/>
      <c r="K165" s="36"/>
    </row>
    <row r="166">
      <c r="A166" s="6"/>
      <c r="B166" s="7"/>
      <c r="C166" s="7"/>
      <c r="D166" s="11"/>
      <c r="E166" s="12"/>
      <c r="F166" s="9"/>
      <c r="G166" s="12"/>
      <c r="H166" s="12"/>
      <c r="I166" s="12"/>
      <c r="J166" s="36"/>
      <c r="K166" s="36"/>
    </row>
    <row r="167">
      <c r="A167" s="6"/>
      <c r="B167" s="7"/>
      <c r="C167" s="7"/>
      <c r="D167" s="11"/>
      <c r="E167" s="12"/>
      <c r="F167" s="9"/>
      <c r="G167" s="12"/>
      <c r="H167" s="12"/>
      <c r="I167" s="12"/>
      <c r="J167" s="36"/>
      <c r="K167" s="36"/>
    </row>
    <row r="168">
      <c r="A168" s="6"/>
      <c r="B168" s="7"/>
      <c r="C168" s="7"/>
      <c r="D168" s="11"/>
      <c r="E168" s="12"/>
      <c r="F168" s="9"/>
      <c r="G168" s="12"/>
      <c r="H168" s="12"/>
      <c r="I168" s="12"/>
      <c r="J168" s="36"/>
      <c r="K168" s="36"/>
    </row>
    <row r="169">
      <c r="A169" s="6"/>
      <c r="B169" s="7"/>
      <c r="C169" s="7"/>
      <c r="D169" s="11"/>
      <c r="E169" s="12"/>
      <c r="F169" s="9"/>
      <c r="G169" s="12"/>
      <c r="H169" s="12"/>
      <c r="I169" s="12"/>
      <c r="J169" s="36"/>
      <c r="K169" s="36"/>
    </row>
    <row r="170">
      <c r="A170" s="6"/>
      <c r="B170" s="7"/>
      <c r="C170" s="7"/>
      <c r="D170" s="11"/>
      <c r="E170" s="12"/>
      <c r="F170" s="9"/>
      <c r="G170" s="12"/>
      <c r="H170" s="12"/>
      <c r="I170" s="12"/>
      <c r="J170" s="36"/>
      <c r="K170" s="36"/>
    </row>
    <row r="171">
      <c r="A171" s="6"/>
      <c r="B171" s="7"/>
      <c r="C171" s="7"/>
      <c r="D171" s="11"/>
      <c r="E171" s="12"/>
      <c r="F171" s="9"/>
      <c r="G171" s="12"/>
      <c r="H171" s="12"/>
      <c r="I171" s="12"/>
      <c r="J171" s="36"/>
      <c r="K171" s="36"/>
    </row>
    <row r="172">
      <c r="A172" s="16"/>
      <c r="B172" s="7"/>
      <c r="C172" s="7"/>
      <c r="D172" s="11"/>
      <c r="E172" s="12"/>
      <c r="F172" s="9"/>
      <c r="G172" s="12"/>
      <c r="H172" s="12"/>
      <c r="I172" s="12"/>
      <c r="J172" s="36"/>
      <c r="K172" s="36"/>
    </row>
    <row r="173">
      <c r="A173" s="6"/>
      <c r="B173" s="7"/>
      <c r="C173" s="7"/>
      <c r="D173" s="11"/>
      <c r="E173" s="12"/>
      <c r="F173" s="9"/>
      <c r="G173" s="12"/>
      <c r="H173" s="12"/>
      <c r="I173" s="12"/>
      <c r="J173" s="36"/>
      <c r="K173" s="36"/>
    </row>
    <row r="174">
      <c r="A174" s="16"/>
      <c r="B174" s="7"/>
      <c r="C174" s="7"/>
      <c r="D174" s="11"/>
      <c r="E174" s="12"/>
      <c r="F174" s="9"/>
      <c r="G174" s="12"/>
      <c r="H174" s="12"/>
      <c r="I174" s="12"/>
      <c r="J174" s="36"/>
      <c r="K174" s="36"/>
    </row>
    <row r="175">
      <c r="A175" s="6"/>
      <c r="B175" s="7"/>
      <c r="C175" s="7"/>
      <c r="D175" s="11"/>
      <c r="E175" s="12"/>
      <c r="F175" s="9"/>
      <c r="G175" s="12"/>
      <c r="H175" s="12"/>
      <c r="I175" s="12"/>
      <c r="J175" s="36"/>
      <c r="K175" s="36"/>
    </row>
    <row r="176">
      <c r="A176" s="6"/>
      <c r="B176" s="7"/>
      <c r="C176" s="7"/>
      <c r="D176" s="11"/>
      <c r="E176" s="12"/>
      <c r="F176" s="9"/>
      <c r="G176" s="12"/>
      <c r="H176" s="12"/>
      <c r="I176" s="12"/>
      <c r="J176" s="36"/>
      <c r="K176" s="36"/>
    </row>
    <row r="177">
      <c r="A177" s="6"/>
      <c r="B177" s="7"/>
      <c r="C177" s="7"/>
      <c r="D177" s="11"/>
      <c r="E177" s="12"/>
      <c r="F177" s="9"/>
      <c r="G177" s="12"/>
      <c r="H177" s="12"/>
      <c r="I177" s="12"/>
      <c r="J177" s="36"/>
      <c r="K177" s="36"/>
    </row>
    <row r="178">
      <c r="A178" s="6"/>
      <c r="B178" s="7"/>
      <c r="C178" s="7"/>
      <c r="D178" s="11"/>
      <c r="E178" s="12"/>
      <c r="F178" s="9"/>
      <c r="G178" s="12"/>
      <c r="H178" s="12"/>
      <c r="I178" s="12"/>
      <c r="J178" s="36"/>
      <c r="K178" s="36"/>
    </row>
    <row r="179">
      <c r="A179" s="6"/>
      <c r="B179" s="7"/>
      <c r="C179" s="7"/>
      <c r="D179" s="11"/>
      <c r="E179" s="12"/>
      <c r="F179" s="9"/>
      <c r="G179" s="12"/>
      <c r="H179" s="12"/>
      <c r="I179" s="12"/>
      <c r="J179" s="36"/>
      <c r="K179" s="36"/>
    </row>
    <row r="180">
      <c r="A180" s="6"/>
      <c r="B180" s="7"/>
      <c r="C180" s="7"/>
      <c r="D180" s="11"/>
      <c r="E180" s="12"/>
      <c r="F180" s="9"/>
      <c r="G180" s="12"/>
      <c r="H180" s="12"/>
      <c r="I180" s="12"/>
      <c r="J180" s="36"/>
      <c r="K180" s="36"/>
    </row>
    <row r="181">
      <c r="A181" s="6"/>
      <c r="B181" s="7"/>
      <c r="C181" s="7"/>
      <c r="D181" s="11"/>
      <c r="E181" s="12"/>
      <c r="F181" s="9"/>
      <c r="G181" s="12"/>
      <c r="H181" s="12"/>
      <c r="I181" s="12"/>
      <c r="J181" s="36"/>
      <c r="K181" s="36"/>
    </row>
    <row r="182">
      <c r="A182" s="6"/>
      <c r="B182" s="7"/>
      <c r="C182" s="7"/>
      <c r="D182" s="11"/>
      <c r="E182" s="12"/>
      <c r="F182" s="9"/>
      <c r="G182" s="12"/>
      <c r="H182" s="12"/>
      <c r="I182" s="12"/>
      <c r="J182" s="36"/>
      <c r="K182" s="36"/>
    </row>
    <row r="183">
      <c r="A183" s="16"/>
      <c r="B183" s="7"/>
      <c r="C183" s="7"/>
      <c r="D183" s="11"/>
      <c r="E183" s="12"/>
      <c r="F183" s="9"/>
      <c r="G183" s="12"/>
      <c r="H183" s="12"/>
      <c r="I183" s="12"/>
      <c r="J183" s="36"/>
      <c r="K183" s="36"/>
    </row>
    <row r="184">
      <c r="A184" s="6"/>
      <c r="B184" s="7"/>
      <c r="C184" s="7"/>
      <c r="D184" s="11"/>
      <c r="E184" s="12"/>
      <c r="F184" s="9"/>
      <c r="G184" s="12"/>
      <c r="H184" s="12"/>
      <c r="I184" s="12"/>
      <c r="J184" s="36"/>
      <c r="K184" s="36"/>
    </row>
    <row r="185">
      <c r="A185" s="6"/>
      <c r="B185" s="7"/>
      <c r="C185" s="7"/>
      <c r="D185" s="11"/>
      <c r="E185" s="12"/>
      <c r="F185" s="9"/>
      <c r="G185" s="12"/>
      <c r="H185" s="12"/>
      <c r="I185" s="12"/>
      <c r="J185" s="36"/>
      <c r="K185" s="36"/>
    </row>
    <row r="186">
      <c r="A186" s="6"/>
      <c r="B186" s="7"/>
      <c r="C186" s="7"/>
      <c r="D186" s="11"/>
      <c r="E186" s="12"/>
      <c r="F186" s="9"/>
      <c r="G186" s="12"/>
      <c r="H186" s="12"/>
      <c r="I186" s="12"/>
      <c r="J186" s="36"/>
      <c r="K186" s="36"/>
    </row>
    <row r="187">
      <c r="A187" s="6"/>
      <c r="B187" s="7"/>
      <c r="C187" s="7"/>
      <c r="D187" s="11"/>
      <c r="E187" s="12"/>
      <c r="F187" s="9"/>
      <c r="G187" s="12"/>
      <c r="H187" s="12"/>
      <c r="I187" s="12"/>
      <c r="J187" s="36"/>
      <c r="K187" s="36"/>
    </row>
    <row r="188">
      <c r="A188" s="16"/>
      <c r="B188" s="7"/>
      <c r="C188" s="7"/>
      <c r="D188" s="11"/>
      <c r="E188" s="12"/>
      <c r="F188" s="9"/>
      <c r="G188" s="12"/>
      <c r="H188" s="12"/>
      <c r="I188" s="12"/>
      <c r="J188" s="36"/>
      <c r="K188" s="36"/>
    </row>
    <row r="189">
      <c r="A189" s="6"/>
      <c r="B189" s="7"/>
      <c r="C189" s="7"/>
      <c r="D189" s="11"/>
      <c r="E189" s="12"/>
      <c r="F189" s="9"/>
      <c r="G189" s="12"/>
      <c r="H189" s="12"/>
      <c r="I189" s="12"/>
      <c r="J189" s="36"/>
      <c r="K189" s="36"/>
    </row>
    <row r="190">
      <c r="A190" s="6"/>
      <c r="B190" s="7"/>
      <c r="C190" s="7"/>
      <c r="D190" s="11"/>
      <c r="E190" s="12"/>
      <c r="F190" s="9"/>
      <c r="G190" s="12"/>
      <c r="H190" s="12"/>
      <c r="I190" s="12"/>
      <c r="J190" s="36"/>
      <c r="K190" s="36"/>
    </row>
    <row r="191">
      <c r="A191" s="6"/>
      <c r="B191" s="7"/>
      <c r="C191" s="7"/>
      <c r="D191" s="11"/>
      <c r="E191" s="12"/>
      <c r="F191" s="9"/>
      <c r="G191" s="12"/>
      <c r="H191" s="12"/>
      <c r="I191" s="12"/>
      <c r="J191" s="36"/>
      <c r="K191" s="36"/>
    </row>
    <row r="192">
      <c r="A192" s="16"/>
      <c r="B192" s="7"/>
      <c r="C192" s="7"/>
      <c r="D192" s="11"/>
      <c r="E192" s="12"/>
      <c r="F192" s="9"/>
      <c r="G192" s="12"/>
      <c r="H192" s="12"/>
      <c r="I192" s="12"/>
      <c r="J192" s="36"/>
      <c r="K192" s="36"/>
    </row>
    <row r="193">
      <c r="A193" s="6"/>
      <c r="B193" s="7"/>
      <c r="C193" s="7"/>
      <c r="D193" s="11"/>
      <c r="E193" s="12"/>
      <c r="F193" s="9"/>
      <c r="G193" s="12"/>
      <c r="H193" s="12"/>
      <c r="I193" s="12"/>
      <c r="J193" s="36"/>
      <c r="K193" s="36"/>
    </row>
    <row r="194">
      <c r="A194" s="6"/>
      <c r="B194" s="7"/>
      <c r="C194" s="7"/>
      <c r="D194" s="11"/>
      <c r="E194" s="12"/>
      <c r="F194" s="9"/>
      <c r="G194" s="12"/>
      <c r="H194" s="12"/>
      <c r="I194" s="12"/>
      <c r="J194" s="36"/>
      <c r="K194" s="36"/>
    </row>
    <row r="195">
      <c r="A195" s="6"/>
      <c r="B195" s="7"/>
      <c r="C195" s="7"/>
      <c r="D195" s="11"/>
      <c r="E195" s="12"/>
      <c r="F195" s="9"/>
      <c r="G195" s="12"/>
      <c r="H195" s="12"/>
      <c r="I195" s="12"/>
      <c r="J195" s="36"/>
      <c r="K195" s="36"/>
    </row>
    <row r="196">
      <c r="A196" s="6"/>
      <c r="B196" s="7"/>
      <c r="C196" s="7"/>
      <c r="D196" s="11"/>
      <c r="E196" s="12"/>
      <c r="F196" s="9"/>
      <c r="G196" s="12"/>
      <c r="H196" s="12"/>
      <c r="I196" s="12"/>
      <c r="J196" s="36"/>
      <c r="K196" s="36"/>
    </row>
    <row r="197">
      <c r="A197" s="6"/>
      <c r="B197" s="7"/>
      <c r="C197" s="7"/>
      <c r="D197" s="11"/>
      <c r="E197" s="12"/>
      <c r="F197" s="9"/>
      <c r="G197" s="12"/>
      <c r="H197" s="12"/>
      <c r="I197" s="12"/>
      <c r="J197" s="36"/>
      <c r="K197" s="36"/>
    </row>
    <row r="198">
      <c r="A198" s="6"/>
      <c r="B198" s="7"/>
      <c r="C198" s="7"/>
      <c r="D198" s="11"/>
      <c r="E198" s="12"/>
      <c r="F198" s="9"/>
      <c r="G198" s="12"/>
      <c r="H198" s="12"/>
      <c r="I198" s="12"/>
      <c r="J198" s="36"/>
      <c r="K198" s="36"/>
    </row>
    <row r="199">
      <c r="A199" s="6"/>
      <c r="B199" s="7"/>
      <c r="C199" s="7"/>
      <c r="D199" s="11"/>
      <c r="E199" s="12"/>
      <c r="F199" s="9"/>
      <c r="G199" s="12"/>
      <c r="H199" s="12"/>
      <c r="I199" s="12"/>
      <c r="J199" s="36"/>
      <c r="K199" s="36"/>
    </row>
    <row r="200">
      <c r="A200" s="16"/>
      <c r="B200" s="7"/>
      <c r="C200" s="7"/>
      <c r="D200" s="11"/>
      <c r="E200" s="12"/>
      <c r="F200" s="9"/>
      <c r="G200" s="12"/>
      <c r="H200" s="12"/>
      <c r="I200" s="12"/>
      <c r="J200" s="36"/>
      <c r="K200" s="36"/>
    </row>
    <row r="201">
      <c r="A201" s="6"/>
      <c r="B201" s="7"/>
      <c r="C201" s="7"/>
      <c r="D201" s="11"/>
      <c r="E201" s="12"/>
      <c r="F201" s="9"/>
      <c r="G201" s="12"/>
      <c r="H201" s="12"/>
      <c r="I201" s="12"/>
      <c r="J201" s="36"/>
      <c r="K201" s="36"/>
    </row>
    <row r="202">
      <c r="A202" s="6"/>
      <c r="B202" s="7"/>
      <c r="C202" s="7"/>
      <c r="D202" s="11"/>
      <c r="E202" s="12"/>
      <c r="F202" s="9"/>
      <c r="G202" s="12"/>
      <c r="H202" s="12"/>
      <c r="I202" s="12"/>
      <c r="J202" s="36"/>
      <c r="K202" s="36"/>
    </row>
    <row r="203">
      <c r="A203" s="16"/>
      <c r="B203" s="7"/>
      <c r="C203" s="7"/>
      <c r="D203" s="11"/>
      <c r="E203" s="12"/>
      <c r="F203" s="9"/>
      <c r="G203" s="12"/>
      <c r="H203" s="12"/>
      <c r="I203" s="12"/>
      <c r="J203" s="36"/>
      <c r="K203" s="36"/>
    </row>
    <row r="204">
      <c r="A204" s="6"/>
      <c r="B204" s="7"/>
      <c r="C204" s="7"/>
      <c r="D204" s="11"/>
      <c r="E204" s="12"/>
      <c r="F204" s="9"/>
      <c r="G204" s="12"/>
      <c r="H204" s="12"/>
      <c r="I204" s="12"/>
      <c r="J204" s="36"/>
      <c r="K204" s="36"/>
    </row>
    <row r="205">
      <c r="A205" s="6"/>
      <c r="B205" s="7"/>
      <c r="C205" s="7"/>
      <c r="D205" s="11"/>
      <c r="E205" s="12"/>
      <c r="F205" s="9"/>
      <c r="G205" s="12"/>
      <c r="H205" s="12"/>
      <c r="I205" s="12"/>
      <c r="J205" s="36"/>
      <c r="K205" s="36"/>
    </row>
    <row r="206">
      <c r="A206" s="6"/>
      <c r="B206" s="7"/>
      <c r="C206" s="7"/>
      <c r="D206" s="11"/>
      <c r="E206" s="12"/>
      <c r="F206" s="9"/>
      <c r="G206" s="12"/>
      <c r="H206" s="12"/>
      <c r="I206" s="12"/>
      <c r="J206" s="36"/>
      <c r="K206" s="36"/>
    </row>
    <row r="207">
      <c r="A207" s="6"/>
      <c r="B207" s="7"/>
      <c r="C207" s="7"/>
      <c r="D207" s="11"/>
      <c r="E207" s="12"/>
      <c r="F207" s="9"/>
      <c r="G207" s="12"/>
      <c r="H207" s="12"/>
      <c r="I207" s="12"/>
      <c r="J207" s="36"/>
      <c r="K207" s="36"/>
    </row>
    <row r="208">
      <c r="A208" s="16"/>
      <c r="B208" s="7"/>
      <c r="C208" s="7"/>
      <c r="D208" s="11"/>
      <c r="E208" s="12"/>
      <c r="F208" s="9"/>
      <c r="G208" s="12"/>
      <c r="H208" s="12"/>
      <c r="I208" s="12"/>
      <c r="J208" s="36"/>
      <c r="K208" s="36"/>
    </row>
    <row r="209">
      <c r="A209" s="6"/>
      <c r="B209" s="7"/>
      <c r="C209" s="7"/>
      <c r="D209" s="11"/>
      <c r="E209" s="12"/>
      <c r="F209" s="9"/>
      <c r="G209" s="12"/>
      <c r="H209" s="12"/>
      <c r="I209" s="12"/>
      <c r="J209" s="36"/>
      <c r="K209" s="36"/>
    </row>
    <row r="210">
      <c r="A210" s="6"/>
      <c r="B210" s="7"/>
      <c r="C210" s="7"/>
      <c r="D210" s="11"/>
      <c r="E210" s="12"/>
      <c r="F210" s="9"/>
      <c r="G210" s="12"/>
      <c r="H210" s="12"/>
      <c r="I210" s="12"/>
      <c r="J210" s="36"/>
      <c r="K210" s="36"/>
    </row>
    <row r="211">
      <c r="A211" s="6"/>
      <c r="B211" s="7"/>
      <c r="C211" s="7"/>
      <c r="D211" s="11"/>
      <c r="E211" s="12"/>
      <c r="F211" s="9"/>
      <c r="G211" s="12"/>
      <c r="H211" s="12"/>
      <c r="I211" s="12"/>
      <c r="J211" s="36"/>
      <c r="K211" s="36"/>
    </row>
    <row r="212">
      <c r="A212" s="6"/>
      <c r="B212" s="7"/>
      <c r="C212" s="7"/>
      <c r="D212" s="11"/>
      <c r="E212" s="12"/>
      <c r="F212" s="9"/>
      <c r="G212" s="12"/>
      <c r="H212" s="12"/>
      <c r="I212" s="12"/>
      <c r="J212" s="36"/>
      <c r="K212" s="36"/>
    </row>
    <row r="213">
      <c r="A213" s="6"/>
      <c r="B213" s="7"/>
      <c r="C213" s="7"/>
      <c r="D213" s="11"/>
      <c r="E213" s="12"/>
      <c r="F213" s="9"/>
      <c r="G213" s="12"/>
      <c r="H213" s="12"/>
      <c r="I213" s="12"/>
      <c r="J213" s="36"/>
      <c r="K213" s="36"/>
    </row>
    <row r="214">
      <c r="A214" s="6"/>
      <c r="B214" s="7"/>
      <c r="C214" s="7"/>
      <c r="D214" s="11"/>
      <c r="E214" s="12"/>
      <c r="F214" s="9"/>
      <c r="G214" s="12"/>
      <c r="H214" s="12"/>
      <c r="I214" s="12"/>
      <c r="J214" s="36"/>
      <c r="K214" s="36"/>
    </row>
    <row r="215">
      <c r="A215" s="6"/>
      <c r="B215" s="7"/>
      <c r="C215" s="7"/>
      <c r="D215" s="11"/>
      <c r="E215" s="12"/>
      <c r="F215" s="9"/>
      <c r="G215" s="12"/>
      <c r="H215" s="12"/>
      <c r="I215" s="12"/>
      <c r="J215" s="36"/>
      <c r="K215" s="36"/>
    </row>
    <row r="216">
      <c r="A216" s="16"/>
      <c r="B216" s="7"/>
      <c r="C216" s="7"/>
      <c r="D216" s="11"/>
      <c r="E216" s="12"/>
      <c r="F216" s="9"/>
      <c r="G216" s="12"/>
      <c r="H216" s="12"/>
      <c r="I216" s="12"/>
      <c r="J216" s="36"/>
      <c r="K216" s="36"/>
    </row>
    <row r="217">
      <c r="A217" s="6"/>
      <c r="B217" s="7"/>
      <c r="C217" s="7"/>
      <c r="D217" s="11"/>
      <c r="E217" s="12"/>
      <c r="F217" s="9"/>
      <c r="G217" s="12"/>
      <c r="H217" s="12"/>
      <c r="I217" s="12"/>
      <c r="J217" s="36"/>
      <c r="K217" s="36"/>
    </row>
    <row r="218">
      <c r="A218" s="16"/>
      <c r="B218" s="7"/>
      <c r="C218" s="7"/>
      <c r="D218" s="11"/>
      <c r="E218" s="12"/>
      <c r="F218" s="9"/>
      <c r="G218" s="12"/>
      <c r="H218" s="12"/>
      <c r="I218" s="12"/>
      <c r="J218" s="36"/>
      <c r="K218" s="36"/>
    </row>
    <row r="219">
      <c r="A219" s="6"/>
      <c r="B219" s="7"/>
      <c r="C219" s="7"/>
      <c r="D219" s="11"/>
      <c r="E219" s="12"/>
      <c r="F219" s="9"/>
      <c r="G219" s="12"/>
      <c r="H219" s="12"/>
      <c r="I219" s="12"/>
      <c r="J219" s="36"/>
      <c r="K219" s="36"/>
    </row>
    <row r="220">
      <c r="A220" s="6"/>
      <c r="B220" s="7"/>
      <c r="C220" s="7"/>
      <c r="D220" s="11"/>
      <c r="E220" s="12"/>
      <c r="F220" s="9"/>
      <c r="G220" s="12"/>
      <c r="H220" s="12"/>
      <c r="I220" s="12"/>
      <c r="J220" s="36"/>
      <c r="K220" s="36"/>
    </row>
    <row r="221">
      <c r="A221" s="6"/>
      <c r="B221" s="7"/>
      <c r="C221" s="7"/>
      <c r="D221" s="11"/>
      <c r="E221" s="12"/>
      <c r="F221" s="9"/>
      <c r="G221" s="12"/>
      <c r="H221" s="12"/>
      <c r="I221" s="12"/>
      <c r="J221" s="36"/>
      <c r="K221" s="36"/>
    </row>
    <row r="222">
      <c r="A222" s="16"/>
      <c r="B222" s="7"/>
      <c r="C222" s="7"/>
      <c r="D222" s="11"/>
      <c r="E222" s="12"/>
      <c r="F222" s="9"/>
      <c r="G222" s="12"/>
      <c r="H222" s="12"/>
      <c r="I222" s="12"/>
      <c r="J222" s="36"/>
      <c r="K222" s="36"/>
    </row>
    <row r="223">
      <c r="A223" s="6"/>
      <c r="B223" s="7"/>
      <c r="C223" s="7"/>
      <c r="D223" s="11"/>
      <c r="E223" s="12"/>
      <c r="F223" s="9"/>
      <c r="G223" s="12"/>
      <c r="H223" s="12"/>
      <c r="I223" s="12"/>
      <c r="J223" s="36"/>
      <c r="K223" s="36"/>
    </row>
    <row r="224">
      <c r="A224" s="6"/>
      <c r="B224" s="7"/>
      <c r="C224" s="7"/>
      <c r="D224" s="11"/>
      <c r="E224" s="12"/>
      <c r="F224" s="9"/>
      <c r="G224" s="12"/>
      <c r="H224" s="12"/>
      <c r="I224" s="12"/>
      <c r="J224" s="36"/>
      <c r="K224" s="36"/>
    </row>
    <row r="225">
      <c r="A225" s="16"/>
      <c r="B225" s="7"/>
      <c r="C225" s="7"/>
      <c r="D225" s="11"/>
      <c r="E225" s="12"/>
      <c r="F225" s="9"/>
      <c r="G225" s="12"/>
      <c r="H225" s="12"/>
      <c r="I225" s="12"/>
      <c r="J225" s="36"/>
      <c r="K225" s="36"/>
    </row>
    <row r="226">
      <c r="A226" s="16"/>
      <c r="B226" s="7"/>
      <c r="C226" s="7"/>
      <c r="D226" s="11"/>
      <c r="E226" s="12"/>
      <c r="F226" s="9"/>
      <c r="G226" s="12"/>
      <c r="H226" s="12"/>
      <c r="I226" s="12"/>
      <c r="J226" s="36"/>
      <c r="K226" s="36"/>
    </row>
    <row r="227">
      <c r="A227" s="6"/>
      <c r="B227" s="7"/>
      <c r="C227" s="7"/>
      <c r="D227" s="11"/>
      <c r="E227" s="12"/>
      <c r="F227" s="9"/>
      <c r="G227" s="12"/>
      <c r="H227" s="12"/>
      <c r="I227" s="12"/>
      <c r="J227" s="36"/>
      <c r="K227" s="36"/>
    </row>
    <row r="228">
      <c r="A228" s="6"/>
      <c r="B228" s="7"/>
      <c r="C228" s="7"/>
      <c r="D228" s="11"/>
      <c r="E228" s="12"/>
      <c r="F228" s="9"/>
      <c r="G228" s="12"/>
      <c r="H228" s="12"/>
      <c r="I228" s="12"/>
      <c r="J228" s="36"/>
      <c r="K228" s="36"/>
    </row>
    <row r="229">
      <c r="A229" s="6"/>
      <c r="B229" s="7"/>
      <c r="C229" s="7"/>
      <c r="D229" s="11"/>
      <c r="E229" s="12"/>
      <c r="F229" s="9"/>
      <c r="G229" s="12"/>
      <c r="H229" s="12"/>
      <c r="I229" s="12"/>
      <c r="J229" s="36"/>
      <c r="K229" s="36"/>
    </row>
    <row r="230">
      <c r="A230" s="6"/>
      <c r="B230" s="7"/>
      <c r="C230" s="7"/>
      <c r="D230" s="11"/>
      <c r="E230" s="12"/>
      <c r="F230" s="9"/>
      <c r="G230" s="12"/>
      <c r="H230" s="12"/>
      <c r="I230" s="12"/>
      <c r="J230" s="36"/>
      <c r="K230" s="36"/>
    </row>
    <row r="231">
      <c r="A231" s="16"/>
      <c r="B231" s="7"/>
      <c r="C231" s="7"/>
      <c r="D231" s="11"/>
      <c r="E231" s="12"/>
      <c r="F231" s="9"/>
      <c r="G231" s="12"/>
      <c r="H231" s="12"/>
      <c r="I231" s="12"/>
      <c r="J231" s="36"/>
      <c r="K231" s="36"/>
    </row>
    <row r="232">
      <c r="A232" s="6"/>
      <c r="B232" s="7"/>
      <c r="C232" s="7"/>
      <c r="D232" s="11"/>
      <c r="E232" s="12"/>
      <c r="F232" s="9"/>
      <c r="G232" s="12"/>
      <c r="H232" s="12"/>
      <c r="I232" s="12"/>
      <c r="J232" s="36"/>
      <c r="K232" s="36"/>
    </row>
    <row r="233">
      <c r="A233" s="16"/>
      <c r="B233" s="7"/>
      <c r="C233" s="7"/>
      <c r="D233" s="11"/>
      <c r="E233" s="12"/>
      <c r="F233" s="9"/>
      <c r="G233" s="12"/>
      <c r="H233" s="12"/>
      <c r="I233" s="12"/>
      <c r="J233" s="36"/>
      <c r="K233" s="36"/>
    </row>
    <row r="234">
      <c r="A234" s="6"/>
      <c r="B234" s="7"/>
      <c r="C234" s="7"/>
      <c r="D234" s="11"/>
      <c r="E234" s="12"/>
      <c r="F234" s="9"/>
      <c r="G234" s="12"/>
      <c r="H234" s="12"/>
      <c r="I234" s="12"/>
      <c r="J234" s="36"/>
      <c r="K234" s="36"/>
    </row>
    <row r="235">
      <c r="A235" s="6"/>
      <c r="B235" s="7"/>
      <c r="C235" s="7"/>
      <c r="D235" s="11"/>
      <c r="E235" s="12"/>
      <c r="F235" s="9"/>
      <c r="G235" s="12"/>
      <c r="H235" s="12"/>
      <c r="I235" s="12"/>
      <c r="J235" s="36"/>
      <c r="K235" s="36"/>
    </row>
    <row r="236">
      <c r="A236" s="16"/>
      <c r="B236" s="7"/>
      <c r="C236" s="7"/>
      <c r="D236" s="11"/>
      <c r="E236" s="12"/>
      <c r="F236" s="9"/>
      <c r="G236" s="12"/>
      <c r="H236" s="12"/>
      <c r="I236" s="12"/>
      <c r="J236" s="36"/>
      <c r="K236" s="36"/>
    </row>
    <row r="237">
      <c r="A237" s="6"/>
      <c r="B237" s="7"/>
      <c r="C237" s="7"/>
      <c r="D237" s="11"/>
      <c r="E237" s="12"/>
      <c r="F237" s="9"/>
      <c r="G237" s="12"/>
      <c r="H237" s="12"/>
      <c r="I237" s="12"/>
      <c r="J237" s="36"/>
      <c r="K237" s="36"/>
    </row>
    <row r="238">
      <c r="A238" s="6"/>
      <c r="B238" s="7"/>
      <c r="C238" s="7"/>
      <c r="D238" s="11"/>
      <c r="E238" s="12"/>
      <c r="F238" s="9"/>
      <c r="G238" s="12"/>
      <c r="H238" s="12"/>
      <c r="I238" s="12"/>
      <c r="J238" s="36"/>
      <c r="K238" s="36"/>
    </row>
    <row r="239">
      <c r="A239" s="6"/>
      <c r="B239" s="7"/>
      <c r="C239" s="7"/>
      <c r="D239" s="11"/>
      <c r="E239" s="12"/>
      <c r="F239" s="9"/>
      <c r="G239" s="12"/>
      <c r="H239" s="12"/>
      <c r="I239" s="12"/>
      <c r="J239" s="36"/>
      <c r="K239" s="36"/>
    </row>
    <row r="240">
      <c r="A240" s="6"/>
      <c r="B240" s="7"/>
      <c r="C240" s="7"/>
      <c r="D240" s="11"/>
      <c r="E240" s="12"/>
      <c r="F240" s="9"/>
      <c r="G240" s="12"/>
      <c r="H240" s="12"/>
      <c r="I240" s="12"/>
      <c r="J240" s="36"/>
      <c r="K240" s="36"/>
    </row>
    <row r="241">
      <c r="A241" s="6"/>
      <c r="B241" s="7"/>
      <c r="C241" s="7"/>
      <c r="D241" s="11"/>
      <c r="E241" s="12"/>
      <c r="F241" s="9"/>
      <c r="G241" s="12"/>
      <c r="H241" s="12"/>
      <c r="I241" s="12"/>
      <c r="J241" s="36"/>
      <c r="K241" s="36"/>
    </row>
    <row r="242">
      <c r="A242" s="6"/>
      <c r="B242" s="7"/>
      <c r="C242" s="7"/>
      <c r="D242" s="11"/>
      <c r="E242" s="12"/>
      <c r="F242" s="9"/>
      <c r="G242" s="12"/>
      <c r="H242" s="12"/>
      <c r="I242" s="12"/>
      <c r="J242" s="36"/>
      <c r="K242" s="36"/>
    </row>
    <row r="243">
      <c r="A243" s="6"/>
      <c r="B243" s="7"/>
      <c r="C243" s="7"/>
      <c r="D243" s="11"/>
      <c r="E243" s="12"/>
      <c r="F243" s="9"/>
      <c r="G243" s="12"/>
      <c r="H243" s="12"/>
      <c r="I243" s="12"/>
      <c r="J243" s="36"/>
      <c r="K243" s="36"/>
    </row>
    <row r="244">
      <c r="A244" s="6"/>
      <c r="B244" s="7"/>
      <c r="C244" s="7"/>
      <c r="D244" s="11"/>
      <c r="E244" s="12"/>
      <c r="F244" s="9"/>
      <c r="G244" s="12"/>
      <c r="H244" s="12"/>
      <c r="I244" s="12"/>
      <c r="J244" s="36"/>
      <c r="K244" s="36"/>
    </row>
    <row r="245">
      <c r="A245" s="6"/>
      <c r="B245" s="7"/>
      <c r="C245" s="7"/>
      <c r="D245" s="11"/>
      <c r="E245" s="12"/>
      <c r="F245" s="9"/>
      <c r="G245" s="12"/>
      <c r="H245" s="12"/>
      <c r="I245" s="12"/>
      <c r="J245" s="36"/>
      <c r="K245" s="36"/>
    </row>
    <row r="246">
      <c r="A246" s="6"/>
      <c r="B246" s="7"/>
      <c r="C246" s="7"/>
      <c r="D246" s="11"/>
      <c r="E246" s="12"/>
      <c r="F246" s="9"/>
      <c r="G246" s="12"/>
      <c r="H246" s="12"/>
      <c r="I246" s="12"/>
      <c r="J246" s="36"/>
      <c r="K246" s="36"/>
    </row>
    <row r="247">
      <c r="A247" s="6"/>
      <c r="B247" s="7"/>
      <c r="C247" s="7"/>
      <c r="D247" s="11"/>
      <c r="E247" s="12"/>
      <c r="F247" s="9"/>
      <c r="G247" s="12"/>
      <c r="H247" s="12"/>
      <c r="I247" s="12"/>
      <c r="J247" s="36"/>
      <c r="K247" s="36"/>
    </row>
    <row r="248">
      <c r="A248" s="6"/>
      <c r="B248" s="7"/>
      <c r="C248" s="7"/>
      <c r="D248" s="11"/>
      <c r="E248" s="12"/>
      <c r="F248" s="9"/>
      <c r="G248" s="12"/>
      <c r="H248" s="12"/>
      <c r="I248" s="12"/>
      <c r="J248" s="36"/>
      <c r="K248" s="36"/>
    </row>
    <row r="249">
      <c r="A249" s="6"/>
      <c r="B249" s="7"/>
      <c r="C249" s="7"/>
      <c r="D249" s="11"/>
      <c r="E249" s="12"/>
      <c r="F249" s="9"/>
      <c r="G249" s="12"/>
      <c r="H249" s="12"/>
      <c r="I249" s="12"/>
      <c r="J249" s="36"/>
      <c r="K249" s="36"/>
    </row>
    <row r="250">
      <c r="A250" s="6"/>
      <c r="B250" s="7"/>
      <c r="C250" s="7"/>
      <c r="D250" s="11"/>
      <c r="E250" s="12"/>
      <c r="F250" s="9"/>
      <c r="G250" s="12"/>
      <c r="H250" s="12"/>
      <c r="I250" s="12"/>
      <c r="J250" s="36"/>
      <c r="K250" s="36"/>
    </row>
    <row r="251">
      <c r="A251" s="6"/>
      <c r="B251" s="7"/>
      <c r="C251" s="7"/>
      <c r="D251" s="11"/>
      <c r="E251" s="12"/>
      <c r="F251" s="9"/>
      <c r="G251" s="12"/>
      <c r="H251" s="12"/>
      <c r="I251" s="12"/>
      <c r="J251" s="36"/>
      <c r="K251" s="36"/>
    </row>
    <row r="252">
      <c r="A252" s="6"/>
      <c r="B252" s="7"/>
      <c r="C252" s="7"/>
      <c r="D252" s="11"/>
      <c r="E252" s="12"/>
      <c r="F252" s="9"/>
      <c r="G252" s="12"/>
      <c r="H252" s="12"/>
      <c r="I252" s="12"/>
      <c r="J252" s="36"/>
      <c r="K252" s="36"/>
    </row>
    <row r="253">
      <c r="A253" s="6"/>
      <c r="B253" s="7"/>
      <c r="C253" s="7"/>
      <c r="D253" s="11"/>
      <c r="E253" s="12"/>
      <c r="F253" s="9"/>
      <c r="G253" s="12"/>
      <c r="H253" s="12"/>
      <c r="I253" s="12"/>
      <c r="J253" s="36"/>
      <c r="K253" s="36"/>
    </row>
    <row r="254">
      <c r="A254" s="6"/>
      <c r="B254" s="7"/>
      <c r="C254" s="7"/>
      <c r="D254" s="11"/>
      <c r="E254" s="12"/>
      <c r="F254" s="9"/>
      <c r="G254" s="12"/>
      <c r="H254" s="12"/>
      <c r="I254" s="12"/>
      <c r="J254" s="36"/>
      <c r="K254" s="36"/>
    </row>
    <row r="255">
      <c r="A255" s="6"/>
      <c r="B255" s="7"/>
      <c r="C255" s="7"/>
      <c r="D255" s="11"/>
      <c r="E255" s="12"/>
      <c r="F255" s="9"/>
      <c r="G255" s="12"/>
      <c r="H255" s="12"/>
      <c r="I255" s="12"/>
      <c r="J255" s="36"/>
      <c r="K255" s="36"/>
    </row>
    <row r="256">
      <c r="A256" s="6"/>
      <c r="B256" s="7"/>
      <c r="C256" s="7"/>
      <c r="D256" s="11"/>
      <c r="E256" s="12"/>
      <c r="F256" s="9"/>
      <c r="G256" s="12"/>
      <c r="H256" s="12"/>
      <c r="I256" s="12"/>
      <c r="J256" s="36"/>
      <c r="K256" s="36"/>
    </row>
    <row r="257">
      <c r="A257" s="6"/>
      <c r="B257" s="7"/>
      <c r="C257" s="7"/>
      <c r="D257" s="11"/>
      <c r="E257" s="12"/>
      <c r="F257" s="9"/>
      <c r="G257" s="12"/>
      <c r="H257" s="12"/>
      <c r="I257" s="12"/>
      <c r="J257" s="36"/>
      <c r="K257" s="36"/>
    </row>
    <row r="258">
      <c r="A258" s="6"/>
      <c r="B258" s="7"/>
      <c r="C258" s="7"/>
      <c r="D258" s="11"/>
      <c r="E258" s="12"/>
      <c r="F258" s="9"/>
      <c r="G258" s="12"/>
      <c r="H258" s="12"/>
      <c r="I258" s="12"/>
      <c r="J258" s="36"/>
      <c r="K258" s="36"/>
    </row>
    <row r="259">
      <c r="A259" s="6"/>
      <c r="B259" s="7"/>
      <c r="C259" s="7"/>
      <c r="D259" s="11"/>
      <c r="E259" s="12"/>
      <c r="F259" s="9"/>
      <c r="G259" s="12"/>
      <c r="H259" s="12"/>
      <c r="I259" s="12"/>
      <c r="J259" s="36"/>
      <c r="K259" s="36"/>
    </row>
    <row r="260">
      <c r="A260" s="16"/>
      <c r="B260" s="7"/>
      <c r="C260" s="7"/>
      <c r="D260" s="11"/>
      <c r="E260" s="12"/>
      <c r="F260" s="9"/>
      <c r="G260" s="12"/>
      <c r="H260" s="12"/>
      <c r="I260" s="12"/>
      <c r="J260" s="36"/>
      <c r="K260" s="36"/>
    </row>
    <row r="261">
      <c r="A261" s="16"/>
      <c r="B261" s="7"/>
      <c r="C261" s="7"/>
      <c r="D261" s="11"/>
      <c r="E261" s="12"/>
      <c r="F261" s="9"/>
      <c r="G261" s="12"/>
      <c r="H261" s="12"/>
      <c r="I261" s="12"/>
      <c r="J261" s="36"/>
      <c r="K261" s="36"/>
    </row>
    <row r="262">
      <c r="A262" s="6"/>
      <c r="B262" s="7"/>
      <c r="C262" s="7"/>
      <c r="D262" s="11"/>
      <c r="E262" s="12"/>
      <c r="F262" s="9"/>
      <c r="G262" s="12"/>
      <c r="H262" s="12"/>
      <c r="I262" s="12"/>
      <c r="J262" s="36"/>
      <c r="K262" s="36"/>
    </row>
    <row r="263">
      <c r="A263" s="6"/>
      <c r="B263" s="7"/>
      <c r="C263" s="7"/>
      <c r="D263" s="11"/>
      <c r="E263" s="12"/>
      <c r="F263" s="9"/>
      <c r="G263" s="12"/>
      <c r="H263" s="12"/>
      <c r="I263" s="12"/>
      <c r="J263" s="36"/>
      <c r="K263" s="36"/>
    </row>
    <row r="264">
      <c r="A264" s="6"/>
      <c r="B264" s="7"/>
      <c r="C264" s="7"/>
      <c r="D264" s="11"/>
      <c r="E264" s="12"/>
      <c r="F264" s="9"/>
      <c r="G264" s="12"/>
      <c r="H264" s="12"/>
      <c r="I264" s="12"/>
      <c r="J264" s="36"/>
      <c r="K264" s="36"/>
    </row>
    <row r="265">
      <c r="A265" s="6"/>
      <c r="B265" s="7"/>
      <c r="C265" s="7"/>
      <c r="D265" s="11"/>
      <c r="E265" s="12"/>
      <c r="F265" s="9"/>
      <c r="G265" s="12"/>
      <c r="H265" s="12"/>
      <c r="I265" s="12"/>
      <c r="J265" s="36"/>
      <c r="K265" s="36"/>
    </row>
    <row r="266">
      <c r="A266" s="6"/>
      <c r="B266" s="7"/>
      <c r="C266" s="7"/>
      <c r="D266" s="11"/>
      <c r="E266" s="12"/>
      <c r="F266" s="9"/>
      <c r="G266" s="12"/>
      <c r="H266" s="12"/>
      <c r="I266" s="12"/>
      <c r="J266" s="36"/>
      <c r="K266" s="36"/>
    </row>
    <row r="267">
      <c r="A267" s="6"/>
      <c r="B267" s="7"/>
      <c r="C267" s="7"/>
      <c r="D267" s="11"/>
      <c r="E267" s="12"/>
      <c r="F267" s="9"/>
      <c r="G267" s="12"/>
      <c r="H267" s="12"/>
      <c r="I267" s="12"/>
      <c r="J267" s="36"/>
      <c r="K267" s="36"/>
    </row>
    <row r="268">
      <c r="A268" s="6"/>
      <c r="B268" s="7"/>
      <c r="C268" s="7"/>
      <c r="D268" s="11"/>
      <c r="E268" s="12"/>
      <c r="F268" s="9"/>
      <c r="G268" s="12"/>
      <c r="H268" s="12"/>
      <c r="I268" s="12"/>
      <c r="J268" s="36"/>
      <c r="K268" s="36"/>
    </row>
    <row r="269">
      <c r="A269" s="16"/>
      <c r="B269" s="7"/>
      <c r="C269" s="7"/>
      <c r="D269" s="11"/>
      <c r="E269" s="12"/>
      <c r="F269" s="9"/>
      <c r="G269" s="12"/>
      <c r="H269" s="12"/>
      <c r="I269" s="12"/>
      <c r="J269" s="36"/>
      <c r="K269" s="36"/>
    </row>
    <row r="270">
      <c r="A270" s="16"/>
      <c r="B270" s="7"/>
      <c r="C270" s="7"/>
      <c r="D270" s="11"/>
      <c r="E270" s="12"/>
      <c r="F270" s="9"/>
      <c r="G270" s="12"/>
      <c r="H270" s="12"/>
      <c r="I270" s="12"/>
      <c r="J270" s="36"/>
      <c r="K270" s="36"/>
    </row>
    <row r="271">
      <c r="A271" s="6"/>
      <c r="B271" s="7"/>
      <c r="C271" s="7"/>
      <c r="D271" s="11"/>
      <c r="E271" s="12"/>
      <c r="F271" s="9"/>
      <c r="G271" s="12"/>
      <c r="H271" s="12"/>
      <c r="I271" s="12"/>
      <c r="J271" s="36"/>
      <c r="K271" s="36"/>
    </row>
    <row r="272">
      <c r="A272" s="6"/>
      <c r="B272" s="7"/>
      <c r="C272" s="7"/>
      <c r="D272" s="11"/>
      <c r="E272" s="12"/>
      <c r="F272" s="9"/>
      <c r="G272" s="12"/>
      <c r="H272" s="12"/>
      <c r="I272" s="12"/>
      <c r="J272" s="36"/>
      <c r="K272" s="36"/>
    </row>
    <row r="273">
      <c r="A273" s="16"/>
      <c r="B273" s="7"/>
      <c r="C273" s="7"/>
      <c r="D273" s="11"/>
      <c r="E273" s="12"/>
      <c r="F273" s="9"/>
      <c r="G273" s="12"/>
      <c r="H273" s="12"/>
      <c r="I273" s="12"/>
      <c r="J273" s="36"/>
      <c r="K273" s="36"/>
    </row>
    <row r="274">
      <c r="A274" s="6"/>
      <c r="B274" s="7"/>
      <c r="C274" s="7"/>
      <c r="D274" s="11"/>
      <c r="E274" s="12"/>
      <c r="F274" s="9"/>
      <c r="G274" s="12"/>
      <c r="H274" s="12"/>
      <c r="I274" s="12"/>
      <c r="J274" s="36"/>
      <c r="K274" s="36"/>
    </row>
    <row r="275">
      <c r="A275" s="6"/>
      <c r="B275" s="7"/>
      <c r="C275" s="7"/>
      <c r="D275" s="11"/>
      <c r="E275" s="12"/>
      <c r="F275" s="9"/>
      <c r="G275" s="12"/>
      <c r="H275" s="12"/>
      <c r="I275" s="12"/>
      <c r="J275" s="36"/>
      <c r="K275" s="36"/>
    </row>
    <row r="276">
      <c r="A276" s="6"/>
      <c r="B276" s="7"/>
      <c r="C276" s="7"/>
      <c r="D276" s="11"/>
      <c r="E276" s="12"/>
      <c r="F276" s="9"/>
      <c r="G276" s="12"/>
      <c r="H276" s="12"/>
      <c r="I276" s="12"/>
      <c r="J276" s="36"/>
      <c r="K276" s="36"/>
    </row>
    <row r="277">
      <c r="A277" s="6"/>
      <c r="B277" s="7"/>
      <c r="C277" s="7"/>
      <c r="D277" s="11"/>
      <c r="E277" s="12"/>
      <c r="F277" s="9"/>
      <c r="G277" s="12"/>
      <c r="H277" s="12"/>
      <c r="I277" s="12"/>
      <c r="J277" s="36"/>
      <c r="K277" s="36"/>
    </row>
    <row r="278">
      <c r="A278" s="6"/>
      <c r="B278" s="7"/>
      <c r="C278" s="7"/>
      <c r="D278" s="11"/>
      <c r="E278" s="12"/>
      <c r="F278" s="9"/>
      <c r="G278" s="12"/>
      <c r="H278" s="12"/>
      <c r="I278" s="12"/>
      <c r="J278" s="36"/>
      <c r="K278" s="36"/>
    </row>
    <row r="279">
      <c r="A279" s="6"/>
      <c r="B279" s="7"/>
      <c r="C279" s="7"/>
      <c r="D279" s="11"/>
      <c r="E279" s="12"/>
      <c r="F279" s="9"/>
      <c r="G279" s="12"/>
      <c r="H279" s="12"/>
      <c r="I279" s="12"/>
      <c r="J279" s="36"/>
      <c r="K279" s="36"/>
    </row>
    <row r="280">
      <c r="A280" s="6"/>
      <c r="B280" s="7"/>
      <c r="C280" s="7"/>
      <c r="D280" s="11"/>
      <c r="E280" s="12"/>
      <c r="F280" s="9"/>
      <c r="G280" s="12"/>
      <c r="H280" s="12"/>
      <c r="I280" s="12"/>
      <c r="J280" s="36"/>
      <c r="K280" s="36"/>
    </row>
    <row r="281">
      <c r="A281" s="6"/>
      <c r="B281" s="7"/>
      <c r="C281" s="7"/>
      <c r="D281" s="11"/>
      <c r="E281" s="12"/>
      <c r="F281" s="9"/>
      <c r="G281" s="12"/>
      <c r="H281" s="12"/>
      <c r="I281" s="12"/>
      <c r="J281" s="36"/>
      <c r="K281" s="36"/>
    </row>
    <row r="282">
      <c r="A282" s="6"/>
      <c r="B282" s="7"/>
      <c r="C282" s="7"/>
      <c r="D282" s="11"/>
      <c r="E282" s="12"/>
      <c r="F282" s="9"/>
      <c r="G282" s="12"/>
      <c r="H282" s="12"/>
      <c r="I282" s="12"/>
      <c r="J282" s="36"/>
      <c r="K282" s="36"/>
    </row>
    <row r="283">
      <c r="A283" s="6"/>
      <c r="B283" s="7"/>
      <c r="C283" s="7"/>
      <c r="D283" s="11"/>
      <c r="E283" s="12"/>
      <c r="F283" s="9"/>
      <c r="G283" s="12"/>
      <c r="H283" s="12"/>
      <c r="I283" s="12"/>
      <c r="J283" s="36"/>
      <c r="K283" s="36"/>
    </row>
    <row r="284">
      <c r="A284" s="6"/>
      <c r="B284" s="7"/>
      <c r="C284" s="7"/>
      <c r="D284" s="11"/>
      <c r="E284" s="12"/>
      <c r="F284" s="9"/>
      <c r="G284" s="12"/>
      <c r="H284" s="12"/>
      <c r="I284" s="12"/>
      <c r="J284" s="36"/>
      <c r="K284" s="36"/>
    </row>
    <row r="285">
      <c r="A285" s="6"/>
      <c r="B285" s="7"/>
      <c r="C285" s="7"/>
      <c r="D285" s="11"/>
      <c r="E285" s="12"/>
      <c r="F285" s="9"/>
      <c r="G285" s="12"/>
      <c r="H285" s="12"/>
      <c r="I285" s="12"/>
      <c r="J285" s="36"/>
      <c r="K285" s="36"/>
    </row>
    <row r="286">
      <c r="A286" s="6"/>
      <c r="B286" s="7"/>
      <c r="C286" s="7"/>
      <c r="D286" s="11"/>
      <c r="E286" s="12"/>
      <c r="F286" s="9"/>
      <c r="G286" s="12"/>
      <c r="H286" s="12"/>
      <c r="I286" s="12"/>
      <c r="J286" s="36"/>
      <c r="K286" s="36"/>
    </row>
    <row r="287">
      <c r="A287" s="6"/>
      <c r="B287" s="7"/>
      <c r="C287" s="7"/>
      <c r="D287" s="11"/>
      <c r="E287" s="12"/>
      <c r="F287" s="9"/>
      <c r="G287" s="12"/>
      <c r="H287" s="12"/>
      <c r="I287" s="12"/>
      <c r="J287" s="36"/>
      <c r="K287" s="36"/>
    </row>
    <row r="288">
      <c r="A288" s="16"/>
      <c r="B288" s="7"/>
      <c r="C288" s="7"/>
      <c r="D288" s="11"/>
      <c r="E288" s="12"/>
      <c r="F288" s="9"/>
      <c r="G288" s="12"/>
      <c r="H288" s="12"/>
      <c r="I288" s="12"/>
      <c r="J288" s="36"/>
      <c r="K288" s="36"/>
    </row>
    <row r="289">
      <c r="A289" s="6"/>
      <c r="B289" s="7"/>
      <c r="C289" s="7"/>
      <c r="D289" s="11"/>
      <c r="E289" s="12"/>
      <c r="F289" s="9"/>
      <c r="G289" s="12"/>
      <c r="H289" s="12"/>
      <c r="I289" s="12"/>
      <c r="J289" s="36"/>
      <c r="K289" s="36"/>
    </row>
    <row r="290">
      <c r="A290" s="6"/>
      <c r="B290" s="7"/>
      <c r="C290" s="7"/>
      <c r="D290" s="11"/>
      <c r="E290" s="12"/>
      <c r="F290" s="9"/>
      <c r="G290" s="12"/>
      <c r="H290" s="12"/>
      <c r="I290" s="12"/>
      <c r="J290" s="36"/>
      <c r="K290" s="36"/>
    </row>
    <row r="291">
      <c r="A291" s="6"/>
      <c r="B291" s="7"/>
      <c r="C291" s="7"/>
      <c r="D291" s="11"/>
      <c r="E291" s="12"/>
      <c r="F291" s="9"/>
      <c r="G291" s="12"/>
      <c r="H291" s="12"/>
      <c r="I291" s="12"/>
      <c r="J291" s="36"/>
      <c r="K291" s="36"/>
    </row>
    <row r="292">
      <c r="A292" s="6"/>
      <c r="B292" s="7"/>
      <c r="C292" s="7"/>
      <c r="D292" s="11"/>
      <c r="E292" s="12"/>
      <c r="F292" s="9"/>
      <c r="G292" s="12"/>
      <c r="H292" s="12"/>
      <c r="I292" s="12"/>
      <c r="J292" s="36"/>
      <c r="K292" s="36"/>
    </row>
    <row r="293">
      <c r="A293" s="16"/>
      <c r="B293" s="7"/>
      <c r="C293" s="7"/>
      <c r="D293" s="11"/>
      <c r="E293" s="12"/>
      <c r="F293" s="9"/>
      <c r="G293" s="12"/>
      <c r="H293" s="12"/>
      <c r="I293" s="12"/>
      <c r="J293" s="36"/>
      <c r="K293" s="36"/>
    </row>
    <row r="294">
      <c r="A294" s="6"/>
      <c r="B294" s="7"/>
      <c r="C294" s="7"/>
      <c r="D294" s="11"/>
      <c r="E294" s="12"/>
      <c r="F294" s="9"/>
      <c r="G294" s="12"/>
      <c r="H294" s="12"/>
      <c r="I294" s="12"/>
      <c r="J294" s="36"/>
      <c r="K294" s="36"/>
    </row>
    <row r="295">
      <c r="A295" s="6"/>
      <c r="B295" s="7"/>
      <c r="C295" s="7"/>
      <c r="D295" s="11"/>
      <c r="E295" s="12"/>
      <c r="F295" s="9"/>
      <c r="G295" s="12"/>
      <c r="H295" s="12"/>
      <c r="I295" s="12"/>
      <c r="J295" s="36"/>
      <c r="K295" s="36"/>
    </row>
    <row r="296">
      <c r="A296" s="16"/>
      <c r="B296" s="7"/>
      <c r="C296" s="7"/>
      <c r="D296" s="11"/>
      <c r="E296" s="12"/>
      <c r="F296" s="9"/>
      <c r="G296" s="12"/>
      <c r="H296" s="12"/>
      <c r="I296" s="12"/>
      <c r="J296" s="36"/>
      <c r="K296" s="36"/>
    </row>
    <row r="297">
      <c r="A297" s="6"/>
      <c r="B297" s="7"/>
      <c r="C297" s="7"/>
      <c r="D297" s="11"/>
      <c r="E297" s="12"/>
      <c r="F297" s="9"/>
      <c r="G297" s="12"/>
      <c r="H297" s="12"/>
      <c r="I297" s="12"/>
      <c r="J297" s="36"/>
      <c r="K297" s="36"/>
    </row>
    <row r="298">
      <c r="A298" s="6"/>
      <c r="B298" s="7"/>
      <c r="C298" s="7"/>
      <c r="D298" s="11"/>
      <c r="E298" s="12"/>
      <c r="F298" s="9"/>
      <c r="G298" s="12"/>
      <c r="H298" s="12"/>
      <c r="I298" s="12"/>
      <c r="J298" s="36"/>
      <c r="K298" s="36"/>
    </row>
    <row r="299">
      <c r="A299" s="6"/>
      <c r="B299" s="7"/>
      <c r="C299" s="7"/>
      <c r="D299" s="11"/>
      <c r="E299" s="12"/>
      <c r="F299" s="9"/>
      <c r="G299" s="12"/>
      <c r="H299" s="12"/>
      <c r="I299" s="12"/>
      <c r="J299" s="36"/>
      <c r="K299" s="36"/>
    </row>
    <row r="300">
      <c r="A300" s="6"/>
      <c r="B300" s="7"/>
      <c r="C300" s="7"/>
      <c r="D300" s="11"/>
      <c r="E300" s="12"/>
      <c r="F300" s="9"/>
      <c r="G300" s="12"/>
      <c r="H300" s="12"/>
      <c r="I300" s="12"/>
      <c r="J300" s="36"/>
      <c r="K300" s="36"/>
    </row>
    <row r="301">
      <c r="A301" s="6"/>
      <c r="B301" s="7"/>
      <c r="C301" s="7"/>
      <c r="D301" s="11"/>
      <c r="E301" s="12"/>
      <c r="F301" s="9"/>
      <c r="G301" s="12"/>
      <c r="H301" s="12"/>
      <c r="I301" s="12"/>
      <c r="J301" s="36"/>
      <c r="K301" s="36"/>
    </row>
    <row r="302">
      <c r="A302" s="6"/>
      <c r="B302" s="7"/>
      <c r="C302" s="7"/>
      <c r="D302" s="11"/>
      <c r="E302" s="12"/>
      <c r="F302" s="9"/>
      <c r="G302" s="12"/>
      <c r="H302" s="12"/>
      <c r="I302" s="12"/>
      <c r="J302" s="36"/>
      <c r="K302" s="36"/>
    </row>
    <row r="303">
      <c r="A303" s="6"/>
      <c r="B303" s="7"/>
      <c r="C303" s="7"/>
      <c r="D303" s="11"/>
      <c r="E303" s="12"/>
      <c r="F303" s="9"/>
      <c r="G303" s="12"/>
      <c r="H303" s="12"/>
      <c r="I303" s="12"/>
      <c r="J303" s="36"/>
      <c r="K303" s="36"/>
    </row>
    <row r="304">
      <c r="A304" s="6"/>
      <c r="B304" s="7"/>
      <c r="C304" s="7"/>
      <c r="D304" s="11"/>
      <c r="E304" s="12"/>
      <c r="F304" s="9"/>
      <c r="G304" s="12"/>
      <c r="H304" s="12"/>
      <c r="I304" s="12"/>
      <c r="J304" s="36"/>
      <c r="K304" s="36"/>
    </row>
    <row r="305">
      <c r="A305" s="6"/>
      <c r="B305" s="7"/>
      <c r="C305" s="7"/>
      <c r="D305" s="11"/>
      <c r="E305" s="12"/>
      <c r="F305" s="9"/>
      <c r="G305" s="12"/>
      <c r="H305" s="12"/>
      <c r="I305" s="12"/>
      <c r="J305" s="36"/>
      <c r="K305" s="36"/>
    </row>
    <row r="306">
      <c r="A306" s="6"/>
      <c r="B306" s="7"/>
      <c r="C306" s="7"/>
      <c r="D306" s="11"/>
      <c r="E306" s="12"/>
      <c r="F306" s="9"/>
      <c r="G306" s="12"/>
      <c r="H306" s="12"/>
      <c r="I306" s="12"/>
      <c r="J306" s="36"/>
      <c r="K306" s="36"/>
    </row>
    <row r="307">
      <c r="A307" s="6"/>
      <c r="B307" s="7"/>
      <c r="C307" s="7"/>
      <c r="D307" s="11"/>
      <c r="E307" s="12"/>
      <c r="F307" s="9"/>
      <c r="G307" s="12"/>
      <c r="H307" s="12"/>
      <c r="I307" s="12"/>
      <c r="J307" s="36"/>
      <c r="K307" s="36"/>
    </row>
    <row r="308">
      <c r="A308" s="6"/>
      <c r="B308" s="7"/>
      <c r="C308" s="7"/>
      <c r="D308" s="11"/>
      <c r="E308" s="12"/>
      <c r="F308" s="9"/>
      <c r="G308" s="12"/>
      <c r="H308" s="12"/>
      <c r="I308" s="12"/>
      <c r="J308" s="36"/>
      <c r="K308" s="36"/>
    </row>
    <row r="309">
      <c r="A309" s="6"/>
      <c r="B309" s="7"/>
      <c r="C309" s="7"/>
      <c r="D309" s="11"/>
      <c r="E309" s="12"/>
      <c r="F309" s="9"/>
      <c r="G309" s="12"/>
      <c r="H309" s="12"/>
      <c r="I309" s="12"/>
      <c r="J309" s="36"/>
      <c r="K309" s="36"/>
    </row>
    <row r="310">
      <c r="A310" s="16"/>
      <c r="B310" s="7"/>
      <c r="C310" s="7"/>
      <c r="D310" s="11"/>
      <c r="E310" s="12"/>
      <c r="F310" s="9"/>
      <c r="G310" s="12"/>
      <c r="H310" s="12"/>
      <c r="I310" s="12"/>
      <c r="J310" s="36"/>
      <c r="K310" s="36"/>
    </row>
    <row r="311">
      <c r="A311" s="6"/>
      <c r="B311" s="7"/>
      <c r="C311" s="7"/>
      <c r="D311" s="11"/>
      <c r="E311" s="12"/>
      <c r="F311" s="9"/>
      <c r="G311" s="12"/>
      <c r="H311" s="12"/>
      <c r="I311" s="12"/>
      <c r="J311" s="36"/>
      <c r="K311" s="36"/>
    </row>
    <row r="312">
      <c r="A312" s="6"/>
      <c r="B312" s="7"/>
      <c r="C312" s="7"/>
      <c r="D312" s="11"/>
      <c r="E312" s="12"/>
      <c r="F312" s="9"/>
      <c r="G312" s="12"/>
      <c r="H312" s="12"/>
      <c r="I312" s="12"/>
      <c r="J312" s="36"/>
      <c r="K312" s="36"/>
    </row>
    <row r="313">
      <c r="A313" s="6"/>
      <c r="B313" s="7"/>
      <c r="C313" s="7"/>
      <c r="D313" s="11"/>
      <c r="E313" s="12"/>
      <c r="F313" s="9"/>
      <c r="G313" s="12"/>
      <c r="H313" s="12"/>
      <c r="I313" s="12"/>
      <c r="J313" s="36"/>
      <c r="K313" s="36"/>
    </row>
    <row r="314">
      <c r="A314" s="6"/>
      <c r="B314" s="7"/>
      <c r="C314" s="7"/>
      <c r="D314" s="11"/>
      <c r="E314" s="12"/>
      <c r="F314" s="9"/>
      <c r="G314" s="12"/>
      <c r="H314" s="12"/>
      <c r="I314" s="12"/>
      <c r="J314" s="36"/>
      <c r="K314" s="36"/>
    </row>
    <row r="315">
      <c r="A315" s="6"/>
      <c r="B315" s="7"/>
      <c r="C315" s="7"/>
      <c r="D315" s="11"/>
      <c r="E315" s="12"/>
      <c r="F315" s="9"/>
      <c r="G315" s="12"/>
      <c r="H315" s="12"/>
      <c r="I315" s="12"/>
      <c r="J315" s="36"/>
      <c r="K315" s="36"/>
    </row>
    <row r="316">
      <c r="A316" s="6"/>
      <c r="B316" s="7"/>
      <c r="C316" s="7"/>
      <c r="D316" s="11"/>
      <c r="E316" s="12"/>
      <c r="F316" s="9"/>
      <c r="G316" s="12"/>
      <c r="H316" s="12"/>
      <c r="I316" s="12"/>
      <c r="J316" s="36"/>
      <c r="K316" s="36"/>
    </row>
    <row r="317">
      <c r="A317" s="6"/>
      <c r="B317" s="7"/>
      <c r="C317" s="7"/>
      <c r="D317" s="11"/>
      <c r="E317" s="12"/>
      <c r="F317" s="9"/>
      <c r="G317" s="12"/>
      <c r="H317" s="12"/>
      <c r="I317" s="12"/>
      <c r="J317" s="36"/>
      <c r="K317" s="36"/>
    </row>
    <row r="318">
      <c r="A318" s="6"/>
      <c r="B318" s="7"/>
      <c r="C318" s="7"/>
      <c r="D318" s="11"/>
      <c r="E318" s="12"/>
      <c r="F318" s="9"/>
      <c r="G318" s="12"/>
      <c r="H318" s="12"/>
      <c r="I318" s="12"/>
      <c r="J318" s="36"/>
      <c r="K318" s="36"/>
    </row>
    <row r="319">
      <c r="A319" s="6"/>
      <c r="B319" s="7"/>
      <c r="C319" s="7"/>
      <c r="D319" s="11"/>
      <c r="E319" s="12"/>
      <c r="F319" s="9"/>
      <c r="G319" s="12"/>
      <c r="H319" s="12"/>
      <c r="I319" s="12"/>
      <c r="J319" s="36"/>
      <c r="K319" s="36"/>
    </row>
    <row r="320">
      <c r="A320" s="6"/>
      <c r="B320" s="7"/>
      <c r="C320" s="7"/>
      <c r="D320" s="11"/>
      <c r="E320" s="12"/>
      <c r="F320" s="9"/>
      <c r="G320" s="12"/>
      <c r="H320" s="12"/>
      <c r="I320" s="12"/>
      <c r="J320" s="36"/>
      <c r="K320" s="36"/>
    </row>
    <row r="321">
      <c r="A321" s="6"/>
      <c r="B321" s="7"/>
      <c r="C321" s="7"/>
      <c r="D321" s="11"/>
      <c r="E321" s="12"/>
      <c r="F321" s="9"/>
      <c r="G321" s="12"/>
      <c r="H321" s="12"/>
      <c r="I321" s="12"/>
      <c r="J321" s="36"/>
      <c r="K321" s="36"/>
    </row>
    <row r="322">
      <c r="A322" s="6"/>
      <c r="B322" s="7"/>
      <c r="C322" s="7"/>
      <c r="D322" s="11"/>
      <c r="E322" s="12"/>
      <c r="F322" s="9"/>
      <c r="G322" s="12"/>
      <c r="H322" s="12"/>
      <c r="I322" s="12"/>
      <c r="J322" s="36"/>
      <c r="K322" s="36"/>
    </row>
    <row r="323">
      <c r="A323" s="6"/>
      <c r="B323" s="7"/>
      <c r="C323" s="7"/>
      <c r="D323" s="11"/>
      <c r="E323" s="12"/>
      <c r="F323" s="9"/>
      <c r="G323" s="12"/>
      <c r="H323" s="12"/>
      <c r="I323" s="12"/>
      <c r="J323" s="36"/>
      <c r="K323" s="36"/>
    </row>
    <row r="324">
      <c r="A324" s="6"/>
      <c r="B324" s="7"/>
      <c r="C324" s="7"/>
      <c r="D324" s="11"/>
      <c r="E324" s="12"/>
      <c r="F324" s="9"/>
      <c r="G324" s="12"/>
      <c r="H324" s="12"/>
      <c r="I324" s="12"/>
      <c r="J324" s="36"/>
      <c r="K324" s="36"/>
    </row>
    <row r="325">
      <c r="A325" s="6"/>
      <c r="B325" s="7"/>
      <c r="C325" s="7"/>
      <c r="D325" s="11"/>
      <c r="E325" s="12"/>
      <c r="F325" s="9"/>
      <c r="G325" s="12"/>
      <c r="H325" s="12"/>
      <c r="I325" s="12"/>
      <c r="J325" s="36"/>
      <c r="K325" s="36"/>
    </row>
    <row r="326">
      <c r="A326" s="6"/>
      <c r="B326" s="7"/>
      <c r="C326" s="7"/>
      <c r="D326" s="11"/>
      <c r="E326" s="12"/>
      <c r="F326" s="9"/>
      <c r="G326" s="12"/>
      <c r="H326" s="12"/>
      <c r="I326" s="12"/>
      <c r="J326" s="36"/>
      <c r="K326" s="36"/>
    </row>
    <row r="327">
      <c r="A327" s="16"/>
      <c r="B327" s="7"/>
      <c r="C327" s="7"/>
      <c r="D327" s="11"/>
      <c r="E327" s="12"/>
      <c r="F327" s="9"/>
      <c r="G327" s="12"/>
      <c r="H327" s="12"/>
      <c r="I327" s="12"/>
      <c r="J327" s="36"/>
      <c r="K327" s="36"/>
    </row>
    <row r="328">
      <c r="A328" s="6"/>
      <c r="B328" s="7"/>
      <c r="C328" s="7"/>
      <c r="D328" s="11"/>
      <c r="E328" s="12"/>
      <c r="F328" s="9"/>
      <c r="G328" s="12"/>
      <c r="H328" s="12"/>
      <c r="I328" s="12"/>
      <c r="J328" s="36"/>
      <c r="K328" s="36"/>
    </row>
    <row r="329">
      <c r="A329" s="6"/>
      <c r="B329" s="7"/>
      <c r="C329" s="7"/>
      <c r="D329" s="11"/>
      <c r="E329" s="12"/>
      <c r="F329" s="9"/>
      <c r="G329" s="12"/>
      <c r="H329" s="12"/>
      <c r="I329" s="12"/>
      <c r="J329" s="36"/>
      <c r="K329" s="36"/>
    </row>
    <row r="330">
      <c r="A330" s="16"/>
      <c r="B330" s="7"/>
      <c r="C330" s="7"/>
      <c r="D330" s="11"/>
      <c r="E330" s="12"/>
      <c r="F330" s="9"/>
      <c r="G330" s="12"/>
      <c r="H330" s="12"/>
      <c r="I330" s="12"/>
      <c r="J330" s="36"/>
      <c r="K330" s="36"/>
    </row>
    <row r="331">
      <c r="A331" s="6"/>
      <c r="B331" s="7"/>
      <c r="C331" s="7"/>
      <c r="D331" s="11"/>
      <c r="E331" s="12"/>
      <c r="F331" s="9"/>
      <c r="G331" s="12"/>
      <c r="H331" s="12"/>
      <c r="I331" s="12"/>
      <c r="J331" s="36"/>
      <c r="K331" s="36"/>
    </row>
    <row r="332">
      <c r="A332" s="6"/>
      <c r="B332" s="7"/>
      <c r="C332" s="7"/>
      <c r="D332" s="11"/>
      <c r="E332" s="12"/>
      <c r="F332" s="9"/>
      <c r="G332" s="12"/>
      <c r="H332" s="12"/>
      <c r="I332" s="12"/>
      <c r="J332" s="36"/>
      <c r="K332" s="36"/>
    </row>
    <row r="333">
      <c r="A333" s="6"/>
      <c r="B333" s="7"/>
      <c r="C333" s="7"/>
      <c r="D333" s="11"/>
      <c r="E333" s="12"/>
      <c r="F333" s="9"/>
      <c r="G333" s="12"/>
      <c r="H333" s="12"/>
      <c r="I333" s="12"/>
      <c r="J333" s="36"/>
      <c r="K333" s="36"/>
    </row>
    <row r="334">
      <c r="A334" s="6"/>
      <c r="B334" s="7"/>
      <c r="C334" s="7"/>
      <c r="D334" s="11"/>
      <c r="E334" s="12"/>
      <c r="F334" s="9"/>
      <c r="G334" s="12"/>
      <c r="H334" s="12"/>
      <c r="I334" s="12"/>
      <c r="J334" s="36"/>
      <c r="K334" s="36"/>
    </row>
    <row r="335">
      <c r="A335" s="6"/>
      <c r="B335" s="7"/>
      <c r="C335" s="7"/>
      <c r="D335" s="11"/>
      <c r="E335" s="12"/>
      <c r="F335" s="9"/>
      <c r="G335" s="12"/>
      <c r="H335" s="12"/>
      <c r="I335" s="12"/>
      <c r="J335" s="36"/>
      <c r="K335" s="36"/>
    </row>
    <row r="336">
      <c r="A336" s="6"/>
      <c r="B336" s="7"/>
      <c r="C336" s="7"/>
      <c r="D336" s="11"/>
      <c r="E336" s="12"/>
      <c r="F336" s="9"/>
      <c r="G336" s="12"/>
      <c r="H336" s="12"/>
      <c r="I336" s="12"/>
      <c r="J336" s="36"/>
      <c r="K336" s="36"/>
    </row>
    <row r="337">
      <c r="A337" s="6"/>
      <c r="B337" s="7"/>
      <c r="C337" s="7"/>
      <c r="D337" s="11"/>
      <c r="E337" s="12"/>
      <c r="F337" s="9"/>
      <c r="G337" s="12"/>
      <c r="H337" s="12"/>
      <c r="I337" s="12"/>
      <c r="J337" s="36"/>
      <c r="K337" s="36"/>
    </row>
    <row r="338">
      <c r="A338" s="6"/>
      <c r="B338" s="7"/>
      <c r="C338" s="7"/>
      <c r="D338" s="11"/>
      <c r="E338" s="12"/>
      <c r="F338" s="9"/>
      <c r="G338" s="12"/>
      <c r="H338" s="12"/>
      <c r="I338" s="12"/>
      <c r="J338" s="36"/>
      <c r="K338" s="36"/>
    </row>
    <row r="339">
      <c r="A339" s="6"/>
      <c r="B339" s="7"/>
      <c r="C339" s="7"/>
      <c r="D339" s="11"/>
      <c r="E339" s="12"/>
      <c r="F339" s="9"/>
      <c r="G339" s="12"/>
      <c r="H339" s="12"/>
      <c r="I339" s="12"/>
      <c r="J339" s="36"/>
      <c r="K339" s="36"/>
    </row>
    <row r="340">
      <c r="A340" s="6"/>
      <c r="B340" s="7"/>
      <c r="C340" s="7"/>
      <c r="D340" s="11"/>
      <c r="E340" s="12"/>
      <c r="F340" s="9"/>
      <c r="G340" s="12"/>
      <c r="H340" s="12"/>
      <c r="I340" s="12"/>
      <c r="J340" s="36"/>
      <c r="K340" s="36"/>
    </row>
    <row r="341">
      <c r="A341" s="6"/>
      <c r="B341" s="7"/>
      <c r="C341" s="7"/>
      <c r="D341" s="11"/>
      <c r="E341" s="12"/>
      <c r="F341" s="9"/>
      <c r="G341" s="12"/>
      <c r="H341" s="12"/>
      <c r="I341" s="12"/>
      <c r="J341" s="36"/>
      <c r="K341" s="36"/>
    </row>
    <row r="342">
      <c r="A342" s="6"/>
      <c r="B342" s="7"/>
      <c r="C342" s="7"/>
      <c r="D342" s="11"/>
      <c r="E342" s="12"/>
      <c r="F342" s="9"/>
      <c r="G342" s="12"/>
      <c r="H342" s="12"/>
      <c r="I342" s="12"/>
      <c r="J342" s="36"/>
      <c r="K342" s="36"/>
    </row>
    <row r="343">
      <c r="A343" s="6"/>
      <c r="B343" s="7"/>
      <c r="C343" s="7"/>
      <c r="D343" s="11"/>
      <c r="E343" s="12"/>
      <c r="F343" s="9"/>
      <c r="G343" s="12"/>
      <c r="H343" s="12"/>
      <c r="I343" s="12"/>
      <c r="J343" s="36"/>
      <c r="K343" s="36"/>
    </row>
    <row r="344">
      <c r="A344" s="16"/>
      <c r="B344" s="7"/>
      <c r="C344" s="7"/>
      <c r="D344" s="11"/>
      <c r="E344" s="12"/>
      <c r="F344" s="9"/>
      <c r="G344" s="12"/>
      <c r="H344" s="12"/>
      <c r="I344" s="12"/>
      <c r="J344" s="36"/>
      <c r="K344" s="36"/>
    </row>
    <row r="345">
      <c r="A345" s="6"/>
      <c r="B345" s="7"/>
      <c r="C345" s="7"/>
      <c r="D345" s="11"/>
      <c r="E345" s="12"/>
      <c r="F345" s="9"/>
      <c r="G345" s="12"/>
      <c r="H345" s="12"/>
      <c r="I345" s="12"/>
      <c r="J345" s="36"/>
      <c r="K345" s="36"/>
    </row>
    <row r="346">
      <c r="A346" s="6"/>
      <c r="B346" s="7"/>
      <c r="C346" s="7"/>
      <c r="D346" s="11"/>
      <c r="E346" s="12"/>
      <c r="F346" s="9"/>
      <c r="G346" s="12"/>
      <c r="H346" s="12"/>
      <c r="I346" s="12"/>
      <c r="J346" s="36"/>
      <c r="K346" s="36"/>
    </row>
    <row r="347">
      <c r="A347" s="16"/>
      <c r="B347" s="7"/>
      <c r="C347" s="7"/>
      <c r="D347" s="11"/>
      <c r="E347" s="12"/>
      <c r="F347" s="9"/>
      <c r="G347" s="12"/>
      <c r="H347" s="12"/>
      <c r="I347" s="12"/>
      <c r="J347" s="36"/>
      <c r="K347" s="36"/>
    </row>
    <row r="348">
      <c r="A348" s="6"/>
      <c r="B348" s="7"/>
      <c r="C348" s="7"/>
      <c r="D348" s="11"/>
      <c r="E348" s="12"/>
      <c r="F348" s="9"/>
      <c r="G348" s="12"/>
      <c r="H348" s="12"/>
      <c r="I348" s="12"/>
      <c r="J348" s="36"/>
      <c r="K348" s="36"/>
    </row>
    <row r="349">
      <c r="A349" s="6"/>
      <c r="B349" s="7"/>
      <c r="C349" s="7"/>
      <c r="D349" s="11"/>
      <c r="E349" s="12"/>
      <c r="F349" s="9"/>
      <c r="G349" s="12"/>
      <c r="H349" s="12"/>
      <c r="I349" s="12"/>
      <c r="J349" s="36"/>
      <c r="K349" s="36"/>
    </row>
    <row r="350">
      <c r="A350" s="6"/>
      <c r="B350" s="7"/>
      <c r="C350" s="7"/>
      <c r="D350" s="11"/>
      <c r="E350" s="12"/>
      <c r="F350" s="9"/>
      <c r="G350" s="12"/>
      <c r="H350" s="12"/>
      <c r="I350" s="12"/>
      <c r="J350" s="36"/>
      <c r="K350" s="36"/>
    </row>
    <row r="351">
      <c r="A351" s="6"/>
      <c r="B351" s="7"/>
      <c r="C351" s="7"/>
      <c r="D351" s="11"/>
      <c r="E351" s="12"/>
      <c r="F351" s="9"/>
      <c r="G351" s="12"/>
      <c r="H351" s="12"/>
      <c r="I351" s="12"/>
      <c r="J351" s="36"/>
      <c r="K351" s="36"/>
    </row>
    <row r="352">
      <c r="A352" s="16"/>
      <c r="B352" s="7"/>
      <c r="C352" s="7"/>
      <c r="D352" s="11"/>
      <c r="E352" s="12"/>
      <c r="F352" s="9"/>
      <c r="G352" s="12"/>
      <c r="H352" s="12"/>
      <c r="I352" s="12"/>
      <c r="J352" s="36"/>
      <c r="K352" s="36"/>
    </row>
    <row r="353">
      <c r="A353" s="6"/>
      <c r="B353" s="7"/>
      <c r="C353" s="7"/>
      <c r="D353" s="11"/>
      <c r="E353" s="12"/>
      <c r="F353" s="9"/>
      <c r="G353" s="12"/>
      <c r="H353" s="12"/>
      <c r="I353" s="12"/>
      <c r="J353" s="36"/>
      <c r="K353" s="36"/>
    </row>
    <row r="354">
      <c r="A354" s="6"/>
      <c r="B354" s="7"/>
      <c r="C354" s="7"/>
      <c r="D354" s="11"/>
      <c r="E354" s="12"/>
      <c r="F354" s="9"/>
      <c r="G354" s="12"/>
      <c r="H354" s="12"/>
      <c r="I354" s="12"/>
      <c r="J354" s="36"/>
      <c r="K354" s="36"/>
    </row>
    <row r="355">
      <c r="A355" s="6"/>
      <c r="B355" s="7"/>
      <c r="C355" s="7"/>
      <c r="D355" s="11"/>
      <c r="E355" s="12"/>
      <c r="F355" s="9"/>
      <c r="G355" s="12"/>
      <c r="H355" s="12"/>
      <c r="I355" s="12"/>
      <c r="J355" s="36"/>
      <c r="K355" s="36"/>
    </row>
    <row r="356">
      <c r="A356" s="16"/>
      <c r="B356" s="7"/>
      <c r="C356" s="7"/>
      <c r="D356" s="11"/>
      <c r="E356" s="12"/>
      <c r="F356" s="9"/>
      <c r="G356" s="12"/>
      <c r="H356" s="12"/>
      <c r="I356" s="12"/>
      <c r="J356" s="36"/>
      <c r="K356" s="36"/>
    </row>
    <row r="357">
      <c r="A357" s="16"/>
      <c r="B357" s="7"/>
      <c r="C357" s="7"/>
      <c r="D357" s="11"/>
      <c r="E357" s="12"/>
      <c r="F357" s="9"/>
      <c r="G357" s="12"/>
      <c r="H357" s="12"/>
      <c r="I357" s="12"/>
      <c r="J357" s="36"/>
      <c r="K357" s="36"/>
    </row>
    <row r="358">
      <c r="A358" s="6"/>
      <c r="B358" s="7"/>
      <c r="C358" s="7"/>
      <c r="D358" s="11"/>
      <c r="E358" s="12"/>
      <c r="F358" s="9"/>
      <c r="G358" s="12"/>
      <c r="H358" s="12"/>
      <c r="I358" s="12"/>
      <c r="J358" s="36"/>
      <c r="K358" s="36"/>
    </row>
    <row r="359">
      <c r="A359" s="6"/>
      <c r="B359" s="7"/>
      <c r="C359" s="7"/>
      <c r="D359" s="11"/>
      <c r="E359" s="12"/>
      <c r="F359" s="9"/>
      <c r="G359" s="12"/>
      <c r="H359" s="12"/>
      <c r="I359" s="12"/>
      <c r="J359" s="36"/>
      <c r="K359" s="36"/>
    </row>
    <row r="360">
      <c r="A360" s="6"/>
      <c r="B360" s="7"/>
      <c r="C360" s="7"/>
      <c r="D360" s="11"/>
      <c r="E360" s="12"/>
      <c r="F360" s="9"/>
      <c r="G360" s="12"/>
      <c r="H360" s="12"/>
      <c r="I360" s="12"/>
      <c r="J360" s="36"/>
      <c r="K360" s="36"/>
    </row>
    <row r="361">
      <c r="A361" s="16"/>
      <c r="B361" s="7"/>
      <c r="C361" s="7"/>
      <c r="D361" s="11"/>
      <c r="E361" s="12"/>
      <c r="F361" s="9"/>
      <c r="G361" s="12"/>
      <c r="H361" s="12"/>
      <c r="I361" s="12"/>
      <c r="J361" s="36"/>
      <c r="K361" s="36"/>
    </row>
    <row r="362">
      <c r="A362" s="6"/>
      <c r="B362" s="7"/>
      <c r="C362" s="7"/>
      <c r="D362" s="11"/>
      <c r="E362" s="12"/>
      <c r="F362" s="9"/>
      <c r="G362" s="12"/>
      <c r="H362" s="12"/>
      <c r="I362" s="12"/>
      <c r="J362" s="36"/>
      <c r="K362" s="36"/>
    </row>
    <row r="363">
      <c r="A363" s="6"/>
      <c r="B363" s="7"/>
      <c r="C363" s="7"/>
      <c r="D363" s="11"/>
      <c r="E363" s="12"/>
      <c r="F363" s="9"/>
      <c r="G363" s="12"/>
      <c r="H363" s="12"/>
      <c r="I363" s="12"/>
      <c r="J363" s="36"/>
      <c r="K363" s="36"/>
    </row>
    <row r="364">
      <c r="A364" s="6"/>
      <c r="B364" s="7"/>
      <c r="C364" s="7"/>
      <c r="D364" s="11"/>
      <c r="E364" s="12"/>
      <c r="F364" s="9"/>
      <c r="G364" s="12"/>
      <c r="H364" s="12"/>
      <c r="I364" s="12"/>
      <c r="J364" s="36"/>
      <c r="K364" s="36"/>
    </row>
    <row r="365">
      <c r="A365" s="6"/>
      <c r="B365" s="7"/>
      <c r="C365" s="7"/>
      <c r="D365" s="11"/>
      <c r="E365" s="12"/>
      <c r="F365" s="9"/>
      <c r="G365" s="12"/>
      <c r="H365" s="12"/>
      <c r="I365" s="12"/>
      <c r="J365" s="36"/>
      <c r="K365" s="36"/>
    </row>
    <row r="366">
      <c r="A366" s="16"/>
      <c r="B366" s="7"/>
      <c r="C366" s="7"/>
      <c r="D366" s="11"/>
      <c r="E366" s="12"/>
      <c r="F366" s="9"/>
      <c r="G366" s="12"/>
      <c r="H366" s="12"/>
      <c r="I366" s="12"/>
      <c r="J366" s="36"/>
      <c r="K366" s="36"/>
    </row>
    <row r="367">
      <c r="A367" s="6"/>
      <c r="B367" s="7"/>
      <c r="C367" s="7"/>
      <c r="D367" s="11"/>
      <c r="E367" s="12"/>
      <c r="F367" s="9"/>
      <c r="G367" s="12"/>
      <c r="H367" s="12"/>
      <c r="I367" s="12"/>
      <c r="J367" s="36"/>
      <c r="K367" s="36"/>
    </row>
    <row r="368">
      <c r="A368" s="6"/>
      <c r="B368" s="7"/>
      <c r="C368" s="7"/>
      <c r="D368" s="11"/>
      <c r="E368" s="12"/>
      <c r="F368" s="9"/>
      <c r="G368" s="12"/>
      <c r="H368" s="12"/>
      <c r="I368" s="12"/>
      <c r="J368" s="36"/>
      <c r="K368" s="36"/>
    </row>
    <row r="369">
      <c r="A369" s="6"/>
      <c r="B369" s="7"/>
      <c r="C369" s="7"/>
      <c r="D369" s="11"/>
      <c r="E369" s="12"/>
      <c r="F369" s="9"/>
      <c r="G369" s="12"/>
      <c r="H369" s="12"/>
      <c r="I369" s="12"/>
      <c r="J369" s="36"/>
      <c r="K369" s="36"/>
    </row>
    <row r="370">
      <c r="A370" s="6"/>
      <c r="B370" s="7"/>
      <c r="C370" s="7"/>
      <c r="D370" s="11"/>
      <c r="E370" s="12"/>
      <c r="F370" s="9"/>
      <c r="G370" s="12"/>
      <c r="H370" s="12"/>
      <c r="I370" s="12"/>
      <c r="J370" s="36"/>
      <c r="K370" s="36"/>
    </row>
    <row r="371">
      <c r="A371" s="6"/>
      <c r="B371" s="7"/>
      <c r="C371" s="7"/>
      <c r="D371" s="11"/>
      <c r="E371" s="12"/>
      <c r="F371" s="9"/>
      <c r="G371" s="12"/>
      <c r="H371" s="12"/>
      <c r="I371" s="12"/>
      <c r="J371" s="36"/>
      <c r="K371" s="36"/>
    </row>
    <row r="372">
      <c r="A372" s="6"/>
      <c r="B372" s="7"/>
      <c r="C372" s="7"/>
      <c r="D372" s="11"/>
      <c r="E372" s="12"/>
      <c r="F372" s="9"/>
      <c r="G372" s="12"/>
      <c r="H372" s="12"/>
      <c r="I372" s="12"/>
      <c r="J372" s="36"/>
      <c r="K372" s="36"/>
    </row>
    <row r="373">
      <c r="A373" s="6"/>
      <c r="B373" s="7"/>
      <c r="C373" s="7"/>
      <c r="D373" s="11"/>
      <c r="E373" s="12"/>
      <c r="F373" s="9"/>
      <c r="G373" s="12"/>
      <c r="H373" s="12"/>
      <c r="I373" s="12"/>
      <c r="J373" s="36"/>
      <c r="K373" s="36"/>
    </row>
    <row r="374">
      <c r="A374" s="6"/>
      <c r="B374" s="7"/>
      <c r="C374" s="7"/>
      <c r="D374" s="11"/>
      <c r="E374" s="12"/>
      <c r="F374" s="9"/>
      <c r="G374" s="12"/>
      <c r="H374" s="12"/>
      <c r="I374" s="12"/>
      <c r="J374" s="36"/>
      <c r="K374" s="36"/>
    </row>
    <row r="375">
      <c r="A375" s="6"/>
      <c r="B375" s="7"/>
      <c r="C375" s="7"/>
      <c r="D375" s="11"/>
      <c r="E375" s="12"/>
      <c r="F375" s="9"/>
      <c r="G375" s="12"/>
      <c r="H375" s="12"/>
      <c r="I375" s="12"/>
      <c r="J375" s="36"/>
      <c r="K375" s="36"/>
    </row>
    <row r="376">
      <c r="A376" s="6"/>
      <c r="B376" s="7"/>
      <c r="C376" s="7"/>
      <c r="D376" s="11"/>
      <c r="E376" s="12"/>
      <c r="F376" s="9"/>
      <c r="G376" s="12"/>
      <c r="H376" s="12"/>
      <c r="I376" s="12"/>
      <c r="J376" s="36"/>
      <c r="K376" s="36"/>
    </row>
    <row r="377">
      <c r="A377" s="6"/>
      <c r="B377" s="7"/>
      <c r="C377" s="7"/>
      <c r="D377" s="11"/>
      <c r="E377" s="12"/>
      <c r="F377" s="9"/>
      <c r="G377" s="12"/>
      <c r="H377" s="12"/>
      <c r="I377" s="12"/>
      <c r="J377" s="36"/>
      <c r="K377" s="36"/>
    </row>
    <row r="378">
      <c r="A378" s="6"/>
      <c r="B378" s="7"/>
      <c r="C378" s="7"/>
      <c r="D378" s="11"/>
      <c r="E378" s="12"/>
      <c r="F378" s="9"/>
      <c r="G378" s="12"/>
      <c r="H378" s="12"/>
      <c r="I378" s="12"/>
      <c r="J378" s="36"/>
      <c r="K378" s="36"/>
    </row>
    <row r="379">
      <c r="A379" s="6"/>
      <c r="B379" s="7"/>
      <c r="C379" s="7"/>
      <c r="D379" s="11"/>
      <c r="E379" s="12"/>
      <c r="F379" s="9"/>
      <c r="G379" s="12"/>
      <c r="H379" s="12"/>
      <c r="I379" s="12"/>
      <c r="J379" s="36"/>
      <c r="K379" s="36"/>
    </row>
    <row r="380">
      <c r="A380" s="6"/>
      <c r="B380" s="7"/>
      <c r="C380" s="7"/>
      <c r="D380" s="11"/>
      <c r="E380" s="12"/>
      <c r="F380" s="9"/>
      <c r="G380" s="12"/>
      <c r="H380" s="12"/>
      <c r="I380" s="12"/>
      <c r="J380" s="36"/>
      <c r="K380" s="36"/>
    </row>
    <row r="381">
      <c r="A381" s="6"/>
      <c r="B381" s="7"/>
      <c r="C381" s="7"/>
      <c r="D381" s="11"/>
      <c r="E381" s="12"/>
      <c r="F381" s="9"/>
      <c r="G381" s="12"/>
      <c r="H381" s="12"/>
      <c r="I381" s="12"/>
      <c r="J381" s="36"/>
      <c r="K381" s="36"/>
    </row>
    <row r="382">
      <c r="A382" s="6"/>
      <c r="B382" s="7"/>
      <c r="C382" s="7"/>
      <c r="D382" s="11"/>
      <c r="E382" s="12"/>
      <c r="F382" s="9"/>
      <c r="G382" s="12"/>
      <c r="H382" s="12"/>
      <c r="I382" s="12"/>
      <c r="J382" s="36"/>
      <c r="K382" s="36"/>
    </row>
    <row r="383">
      <c r="A383" s="16"/>
      <c r="B383" s="7"/>
      <c r="C383" s="7"/>
      <c r="D383" s="11"/>
      <c r="E383" s="12"/>
      <c r="F383" s="9"/>
      <c r="G383" s="12"/>
      <c r="H383" s="12"/>
      <c r="I383" s="12"/>
      <c r="J383" s="36"/>
      <c r="K383" s="36"/>
    </row>
    <row r="384">
      <c r="A384" s="6"/>
      <c r="B384" s="7"/>
      <c r="C384" s="7"/>
      <c r="D384" s="11"/>
      <c r="E384" s="12"/>
      <c r="F384" s="9"/>
      <c r="G384" s="12"/>
      <c r="H384" s="12"/>
      <c r="I384" s="12"/>
      <c r="J384" s="36"/>
      <c r="K384" s="36"/>
    </row>
    <row r="385">
      <c r="A385" s="6"/>
      <c r="B385" s="7"/>
      <c r="C385" s="7"/>
      <c r="D385" s="11"/>
      <c r="E385" s="12"/>
      <c r="F385" s="9"/>
      <c r="G385" s="12"/>
      <c r="H385" s="12"/>
      <c r="I385" s="12"/>
      <c r="J385" s="36"/>
      <c r="K385" s="36"/>
    </row>
    <row r="386">
      <c r="A386" s="6"/>
      <c r="B386" s="7"/>
      <c r="C386" s="7"/>
      <c r="D386" s="11"/>
      <c r="E386" s="12"/>
      <c r="F386" s="9"/>
      <c r="G386" s="12"/>
      <c r="H386" s="12"/>
      <c r="I386" s="12"/>
      <c r="J386" s="36"/>
      <c r="K386" s="36"/>
    </row>
    <row r="387">
      <c r="A387" s="6"/>
      <c r="B387" s="7"/>
      <c r="C387" s="7"/>
      <c r="D387" s="11"/>
      <c r="E387" s="12"/>
      <c r="F387" s="9"/>
      <c r="G387" s="12"/>
      <c r="H387" s="12"/>
      <c r="I387" s="12"/>
      <c r="J387" s="36"/>
      <c r="K387" s="36"/>
    </row>
    <row r="388">
      <c r="A388" s="6"/>
      <c r="B388" s="7"/>
      <c r="C388" s="7"/>
      <c r="D388" s="11"/>
      <c r="E388" s="12"/>
      <c r="F388" s="9"/>
      <c r="G388" s="12"/>
      <c r="H388" s="12"/>
      <c r="I388" s="12"/>
      <c r="J388" s="36"/>
      <c r="K388" s="36"/>
    </row>
    <row r="389">
      <c r="A389" s="6"/>
      <c r="B389" s="7"/>
      <c r="C389" s="7"/>
      <c r="D389" s="11"/>
      <c r="E389" s="12"/>
      <c r="F389" s="9"/>
      <c r="G389" s="12"/>
      <c r="H389" s="12"/>
      <c r="I389" s="12"/>
      <c r="J389" s="36"/>
      <c r="K389" s="36"/>
    </row>
    <row r="390">
      <c r="A390" s="6"/>
      <c r="B390" s="7"/>
      <c r="C390" s="7"/>
      <c r="D390" s="11"/>
      <c r="E390" s="12"/>
      <c r="F390" s="9"/>
      <c r="G390" s="12"/>
      <c r="H390" s="12"/>
      <c r="I390" s="12"/>
      <c r="J390" s="36"/>
      <c r="K390" s="36"/>
    </row>
    <row r="391">
      <c r="A391" s="6"/>
      <c r="B391" s="7"/>
      <c r="C391" s="7"/>
      <c r="D391" s="11"/>
      <c r="E391" s="12"/>
      <c r="F391" s="9"/>
      <c r="G391" s="12"/>
      <c r="H391" s="12"/>
      <c r="I391" s="12"/>
      <c r="J391" s="36"/>
      <c r="K391" s="36"/>
    </row>
    <row r="392">
      <c r="A392" s="6"/>
      <c r="B392" s="7"/>
      <c r="C392" s="7"/>
      <c r="D392" s="11"/>
      <c r="E392" s="12"/>
      <c r="F392" s="9"/>
      <c r="G392" s="12"/>
      <c r="H392" s="12"/>
      <c r="I392" s="12"/>
      <c r="J392" s="36"/>
      <c r="K392" s="36"/>
    </row>
    <row r="393">
      <c r="A393" s="16"/>
      <c r="B393" s="7"/>
      <c r="C393" s="7"/>
      <c r="D393" s="11"/>
      <c r="E393" s="12"/>
      <c r="F393" s="9"/>
      <c r="G393" s="12"/>
      <c r="H393" s="12"/>
      <c r="I393" s="12"/>
      <c r="J393" s="36"/>
      <c r="K393" s="36"/>
    </row>
    <row r="394">
      <c r="A394" s="16"/>
      <c r="B394" s="7"/>
      <c r="C394" s="7"/>
      <c r="D394" s="11"/>
      <c r="E394" s="12"/>
      <c r="F394" s="9"/>
      <c r="G394" s="12"/>
      <c r="H394" s="12"/>
      <c r="I394" s="12"/>
      <c r="J394" s="36"/>
      <c r="K394" s="36"/>
    </row>
    <row r="395">
      <c r="A395" s="6"/>
      <c r="B395" s="7"/>
      <c r="C395" s="7"/>
      <c r="D395" s="11"/>
      <c r="E395" s="12"/>
      <c r="F395" s="9"/>
      <c r="G395" s="12"/>
      <c r="H395" s="12"/>
      <c r="I395" s="12"/>
      <c r="J395" s="36"/>
      <c r="K395" s="36"/>
    </row>
    <row r="396">
      <c r="A396" s="6"/>
      <c r="B396" s="7"/>
      <c r="C396" s="7"/>
      <c r="D396" s="11"/>
      <c r="E396" s="12"/>
      <c r="F396" s="9"/>
      <c r="G396" s="12"/>
      <c r="H396" s="12"/>
      <c r="I396" s="12"/>
      <c r="J396" s="36"/>
      <c r="K396" s="36"/>
    </row>
    <row r="397">
      <c r="A397" s="6"/>
      <c r="B397" s="7"/>
      <c r="C397" s="7"/>
      <c r="D397" s="11"/>
      <c r="E397" s="12"/>
      <c r="F397" s="9"/>
      <c r="G397" s="12"/>
      <c r="H397" s="12"/>
      <c r="I397" s="12"/>
      <c r="J397" s="36"/>
      <c r="K397" s="36"/>
    </row>
    <row r="398">
      <c r="A398" s="6"/>
      <c r="B398" s="7"/>
      <c r="C398" s="7"/>
      <c r="D398" s="11"/>
      <c r="E398" s="12"/>
      <c r="F398" s="9"/>
      <c r="G398" s="12"/>
      <c r="H398" s="12"/>
      <c r="I398" s="12"/>
      <c r="J398" s="36"/>
      <c r="K398" s="36"/>
    </row>
    <row r="399">
      <c r="A399" s="6"/>
      <c r="B399" s="7"/>
      <c r="C399" s="7"/>
      <c r="D399" s="11"/>
      <c r="E399" s="12"/>
      <c r="F399" s="9"/>
      <c r="G399" s="12"/>
      <c r="H399" s="12"/>
      <c r="I399" s="12"/>
      <c r="J399" s="36"/>
      <c r="K399" s="36"/>
    </row>
    <row r="400">
      <c r="A400" s="6"/>
      <c r="B400" s="7"/>
      <c r="C400" s="7"/>
      <c r="D400" s="11"/>
      <c r="E400" s="12"/>
      <c r="F400" s="9"/>
      <c r="G400" s="12"/>
      <c r="H400" s="12"/>
      <c r="I400" s="12"/>
      <c r="J400" s="36"/>
      <c r="K400" s="36"/>
    </row>
    <row r="401">
      <c r="A401" s="6"/>
      <c r="B401" s="7"/>
      <c r="C401" s="7"/>
      <c r="D401" s="11"/>
      <c r="E401" s="12"/>
      <c r="F401" s="9"/>
      <c r="G401" s="12"/>
      <c r="H401" s="12"/>
      <c r="I401" s="12"/>
      <c r="J401" s="36"/>
      <c r="K401" s="36"/>
    </row>
    <row r="402">
      <c r="A402" s="6"/>
      <c r="B402" s="7"/>
      <c r="C402" s="7"/>
      <c r="D402" s="11"/>
      <c r="E402" s="12"/>
      <c r="F402" s="9"/>
      <c r="G402" s="12"/>
      <c r="H402" s="12"/>
      <c r="I402" s="12"/>
      <c r="J402" s="36"/>
      <c r="K402" s="36"/>
    </row>
    <row r="403">
      <c r="A403" s="6"/>
      <c r="B403" s="7"/>
      <c r="C403" s="7"/>
      <c r="D403" s="11"/>
      <c r="E403" s="12"/>
      <c r="F403" s="9"/>
      <c r="G403" s="12"/>
      <c r="H403" s="12"/>
      <c r="I403" s="12"/>
      <c r="J403" s="36"/>
      <c r="K403" s="36"/>
    </row>
    <row r="404">
      <c r="A404" s="6"/>
      <c r="B404" s="7"/>
      <c r="C404" s="7"/>
      <c r="D404" s="11"/>
      <c r="E404" s="12"/>
      <c r="F404" s="9"/>
      <c r="G404" s="12"/>
      <c r="H404" s="12"/>
      <c r="I404" s="12"/>
      <c r="J404" s="36"/>
      <c r="K404" s="36"/>
    </row>
    <row r="405">
      <c r="A405" s="6"/>
      <c r="B405" s="7"/>
      <c r="C405" s="7"/>
      <c r="D405" s="11"/>
      <c r="E405" s="12"/>
      <c r="F405" s="9"/>
      <c r="G405" s="12"/>
      <c r="H405" s="12"/>
      <c r="I405" s="12"/>
      <c r="J405" s="36"/>
      <c r="K405" s="36"/>
    </row>
    <row r="406">
      <c r="A406" s="6"/>
      <c r="B406" s="7"/>
      <c r="C406" s="7"/>
      <c r="D406" s="11"/>
      <c r="E406" s="12"/>
      <c r="F406" s="9"/>
      <c r="G406" s="12"/>
      <c r="H406" s="12"/>
      <c r="I406" s="12"/>
      <c r="J406" s="36"/>
      <c r="K406" s="36"/>
    </row>
    <row r="407">
      <c r="A407" s="16"/>
      <c r="B407" s="7"/>
      <c r="C407" s="7"/>
      <c r="D407" s="11"/>
      <c r="E407" s="12"/>
      <c r="F407" s="9"/>
      <c r="G407" s="12"/>
      <c r="H407" s="12"/>
      <c r="I407" s="12"/>
      <c r="J407" s="36"/>
      <c r="K407" s="36"/>
    </row>
    <row r="408">
      <c r="A408" s="6"/>
      <c r="B408" s="7"/>
      <c r="C408" s="7"/>
      <c r="D408" s="11"/>
      <c r="E408" s="12"/>
      <c r="F408" s="9"/>
      <c r="G408" s="12"/>
      <c r="H408" s="12"/>
      <c r="I408" s="12"/>
      <c r="J408" s="36"/>
      <c r="K408" s="36"/>
    </row>
    <row r="409">
      <c r="A409" s="6"/>
      <c r="B409" s="7"/>
      <c r="C409" s="7"/>
      <c r="D409" s="11"/>
      <c r="E409" s="12"/>
      <c r="F409" s="9"/>
      <c r="G409" s="12"/>
      <c r="H409" s="12"/>
      <c r="I409" s="12"/>
      <c r="J409" s="36"/>
      <c r="K409" s="36"/>
    </row>
    <row r="410">
      <c r="A410" s="6"/>
      <c r="B410" s="7"/>
      <c r="C410" s="7"/>
      <c r="D410" s="11"/>
      <c r="E410" s="12"/>
      <c r="F410" s="9"/>
      <c r="G410" s="12"/>
      <c r="H410" s="12"/>
      <c r="I410" s="12"/>
      <c r="J410" s="36"/>
      <c r="K410" s="36"/>
    </row>
    <row r="411">
      <c r="A411" s="6"/>
      <c r="B411" s="7"/>
      <c r="C411" s="7"/>
      <c r="D411" s="11"/>
      <c r="E411" s="12"/>
      <c r="F411" s="9"/>
      <c r="G411" s="12"/>
      <c r="H411" s="12"/>
      <c r="I411" s="12"/>
      <c r="J411" s="36"/>
      <c r="K411" s="36"/>
    </row>
    <row r="412">
      <c r="A412" s="6"/>
      <c r="B412" s="7"/>
      <c r="C412" s="7"/>
      <c r="D412" s="11"/>
      <c r="E412" s="12"/>
      <c r="F412" s="9"/>
      <c r="G412" s="12"/>
      <c r="H412" s="12"/>
      <c r="I412" s="12"/>
      <c r="J412" s="36"/>
      <c r="K412" s="36"/>
    </row>
    <row r="413">
      <c r="A413" s="6"/>
      <c r="B413" s="7"/>
      <c r="C413" s="7"/>
      <c r="D413" s="11"/>
      <c r="E413" s="12"/>
      <c r="F413" s="9"/>
      <c r="G413" s="12"/>
      <c r="H413" s="12"/>
      <c r="I413" s="12"/>
      <c r="J413" s="36"/>
      <c r="K413" s="36"/>
    </row>
    <row r="414">
      <c r="A414" s="16"/>
      <c r="B414" s="7"/>
      <c r="C414" s="7"/>
      <c r="D414" s="11"/>
      <c r="E414" s="12"/>
      <c r="F414" s="9"/>
      <c r="G414" s="12"/>
      <c r="H414" s="12"/>
      <c r="I414" s="12"/>
      <c r="J414" s="36"/>
      <c r="K414" s="36"/>
    </row>
    <row r="415">
      <c r="A415" s="6"/>
      <c r="B415" s="7"/>
      <c r="C415" s="7"/>
      <c r="D415" s="11"/>
      <c r="E415" s="12"/>
      <c r="F415" s="9"/>
      <c r="G415" s="12"/>
      <c r="H415" s="12"/>
      <c r="I415" s="12"/>
      <c r="J415" s="36"/>
      <c r="K415" s="36"/>
    </row>
    <row r="416">
      <c r="A416" s="6"/>
      <c r="B416" s="7"/>
      <c r="C416" s="7"/>
      <c r="D416" s="11"/>
      <c r="E416" s="12"/>
      <c r="F416" s="9"/>
      <c r="G416" s="12"/>
      <c r="H416" s="12"/>
      <c r="I416" s="12"/>
      <c r="J416" s="36"/>
      <c r="K416" s="36"/>
    </row>
    <row r="417">
      <c r="A417" s="6"/>
      <c r="B417" s="7"/>
      <c r="C417" s="7"/>
      <c r="D417" s="11"/>
      <c r="E417" s="12"/>
      <c r="F417" s="9"/>
      <c r="G417" s="12"/>
      <c r="H417" s="12"/>
      <c r="I417" s="12"/>
      <c r="J417" s="36"/>
      <c r="K417" s="36"/>
    </row>
    <row r="418">
      <c r="A418" s="6"/>
      <c r="B418" s="7"/>
      <c r="C418" s="7"/>
      <c r="D418" s="11"/>
      <c r="E418" s="12"/>
      <c r="F418" s="9"/>
      <c r="G418" s="12"/>
      <c r="H418" s="12"/>
      <c r="I418" s="12"/>
      <c r="J418" s="36"/>
      <c r="K418" s="36"/>
    </row>
    <row r="419">
      <c r="A419" s="6"/>
      <c r="B419" s="7"/>
      <c r="C419" s="7"/>
      <c r="D419" s="11"/>
      <c r="E419" s="12"/>
      <c r="F419" s="9"/>
      <c r="G419" s="12"/>
      <c r="H419" s="12"/>
      <c r="I419" s="12"/>
      <c r="J419" s="36"/>
      <c r="K419" s="36"/>
    </row>
    <row r="420">
      <c r="A420" s="6"/>
      <c r="B420" s="7"/>
      <c r="C420" s="7"/>
      <c r="D420" s="11"/>
      <c r="E420" s="12"/>
      <c r="F420" s="9"/>
      <c r="G420" s="12"/>
      <c r="H420" s="12"/>
      <c r="I420" s="12"/>
      <c r="J420" s="36"/>
      <c r="K420" s="36"/>
    </row>
    <row r="421">
      <c r="A421" s="6"/>
      <c r="B421" s="7"/>
      <c r="C421" s="7"/>
      <c r="D421" s="11"/>
      <c r="E421" s="12"/>
      <c r="F421" s="9"/>
      <c r="G421" s="12"/>
      <c r="H421" s="12"/>
      <c r="I421" s="12"/>
      <c r="J421" s="36"/>
      <c r="K421" s="36"/>
    </row>
    <row r="422">
      <c r="A422" s="6"/>
      <c r="B422" s="7"/>
      <c r="C422" s="7"/>
      <c r="D422" s="11"/>
      <c r="E422" s="12"/>
      <c r="F422" s="9"/>
      <c r="G422" s="12"/>
      <c r="H422" s="12"/>
      <c r="I422" s="12"/>
      <c r="J422" s="36"/>
      <c r="K422" s="36"/>
    </row>
    <row r="423">
      <c r="A423" s="6"/>
      <c r="B423" s="7"/>
      <c r="C423" s="7"/>
      <c r="D423" s="11"/>
      <c r="E423" s="12"/>
      <c r="F423" s="9"/>
      <c r="G423" s="12"/>
      <c r="H423" s="12"/>
      <c r="I423" s="12"/>
      <c r="J423" s="36"/>
      <c r="K423" s="36"/>
    </row>
    <row r="424">
      <c r="A424" s="6"/>
      <c r="B424" s="7"/>
      <c r="C424" s="7"/>
      <c r="D424" s="11"/>
      <c r="E424" s="12"/>
      <c r="F424" s="9"/>
      <c r="G424" s="12"/>
      <c r="H424" s="12"/>
      <c r="I424" s="12"/>
      <c r="J424" s="36"/>
      <c r="K424" s="36"/>
    </row>
    <row r="425">
      <c r="A425" s="6"/>
      <c r="B425" s="7"/>
      <c r="C425" s="7"/>
      <c r="D425" s="11"/>
      <c r="E425" s="12"/>
      <c r="F425" s="9"/>
      <c r="G425" s="12"/>
      <c r="H425" s="12"/>
      <c r="I425" s="12"/>
      <c r="J425" s="36"/>
      <c r="K425" s="36"/>
    </row>
    <row r="426">
      <c r="A426" s="16"/>
      <c r="B426" s="7"/>
      <c r="C426" s="7"/>
      <c r="D426" s="11"/>
      <c r="E426" s="12"/>
      <c r="F426" s="9"/>
      <c r="G426" s="12"/>
      <c r="H426" s="12"/>
      <c r="I426" s="12"/>
      <c r="J426" s="36"/>
      <c r="K426" s="36"/>
    </row>
    <row r="427">
      <c r="A427" s="6"/>
      <c r="B427" s="7"/>
      <c r="C427" s="7"/>
      <c r="D427" s="11"/>
      <c r="E427" s="12"/>
      <c r="F427" s="9"/>
      <c r="G427" s="12"/>
      <c r="H427" s="12"/>
      <c r="I427" s="12"/>
      <c r="J427" s="36"/>
      <c r="K427" s="36"/>
    </row>
    <row r="428">
      <c r="A428" s="6"/>
      <c r="B428" s="7"/>
      <c r="C428" s="7"/>
      <c r="D428" s="11"/>
      <c r="E428" s="12"/>
      <c r="F428" s="9"/>
      <c r="G428" s="12"/>
      <c r="H428" s="12"/>
      <c r="I428" s="12"/>
      <c r="J428" s="36"/>
      <c r="K428" s="36"/>
    </row>
    <row r="429">
      <c r="A429" s="6"/>
      <c r="B429" s="7"/>
      <c r="C429" s="7"/>
      <c r="D429" s="11"/>
      <c r="E429" s="12"/>
      <c r="F429" s="9"/>
      <c r="G429" s="12"/>
      <c r="H429" s="12"/>
      <c r="I429" s="12"/>
      <c r="J429" s="36"/>
      <c r="K429" s="36"/>
    </row>
    <row r="430">
      <c r="A430" s="6"/>
      <c r="B430" s="7"/>
      <c r="C430" s="7"/>
      <c r="D430" s="11"/>
      <c r="E430" s="12"/>
      <c r="F430" s="9"/>
      <c r="G430" s="12"/>
      <c r="H430" s="12"/>
      <c r="I430" s="12"/>
      <c r="J430" s="36"/>
      <c r="K430" s="36"/>
    </row>
    <row r="431">
      <c r="A431" s="16"/>
      <c r="B431" s="7"/>
      <c r="C431" s="7"/>
      <c r="D431" s="11"/>
      <c r="E431" s="12"/>
      <c r="F431" s="9"/>
      <c r="G431" s="12"/>
      <c r="H431" s="12"/>
      <c r="I431" s="12"/>
      <c r="J431" s="36"/>
      <c r="K431" s="36"/>
    </row>
    <row r="432">
      <c r="A432" s="6"/>
      <c r="B432" s="7"/>
      <c r="C432" s="7"/>
      <c r="D432" s="11"/>
      <c r="E432" s="12"/>
      <c r="F432" s="9"/>
      <c r="G432" s="12"/>
      <c r="H432" s="12"/>
      <c r="I432" s="12"/>
      <c r="J432" s="36"/>
      <c r="K432" s="36"/>
    </row>
    <row r="433">
      <c r="A433" s="16"/>
      <c r="B433" s="7"/>
      <c r="C433" s="7"/>
      <c r="D433" s="11"/>
      <c r="E433" s="12"/>
      <c r="F433" s="9"/>
      <c r="G433" s="12"/>
      <c r="H433" s="12"/>
      <c r="I433" s="12"/>
      <c r="J433" s="36"/>
      <c r="K433" s="36"/>
    </row>
    <row r="434">
      <c r="A434" s="6"/>
      <c r="B434" s="7"/>
      <c r="C434" s="7"/>
      <c r="D434" s="11"/>
      <c r="E434" s="12"/>
      <c r="F434" s="9"/>
      <c r="G434" s="12"/>
      <c r="H434" s="12"/>
      <c r="I434" s="12"/>
      <c r="J434" s="36"/>
      <c r="K434" s="36"/>
    </row>
    <row r="435">
      <c r="A435" s="6"/>
      <c r="B435" s="7"/>
      <c r="C435" s="7"/>
      <c r="D435" s="11"/>
      <c r="E435" s="12"/>
      <c r="F435" s="9"/>
      <c r="G435" s="12"/>
      <c r="H435" s="12"/>
      <c r="I435" s="12"/>
      <c r="J435" s="36"/>
      <c r="K435" s="36"/>
    </row>
    <row r="436">
      <c r="A436" s="6"/>
      <c r="B436" s="7"/>
      <c r="C436" s="7"/>
      <c r="D436" s="11"/>
      <c r="E436" s="12"/>
      <c r="F436" s="9"/>
      <c r="G436" s="12"/>
      <c r="H436" s="12"/>
      <c r="I436" s="12"/>
      <c r="J436" s="36"/>
      <c r="K436" s="36"/>
    </row>
    <row r="437">
      <c r="A437" s="6"/>
      <c r="B437" s="7"/>
      <c r="C437" s="7"/>
      <c r="D437" s="11"/>
      <c r="E437" s="12"/>
      <c r="F437" s="9"/>
      <c r="G437" s="12"/>
      <c r="H437" s="12"/>
      <c r="I437" s="12"/>
      <c r="J437" s="36"/>
      <c r="K437" s="36"/>
    </row>
    <row r="438">
      <c r="A438" s="6"/>
      <c r="B438" s="7"/>
      <c r="C438" s="7"/>
      <c r="D438" s="11"/>
      <c r="E438" s="12"/>
      <c r="F438" s="9"/>
      <c r="G438" s="12"/>
      <c r="H438" s="12"/>
      <c r="I438" s="12"/>
      <c r="J438" s="36"/>
      <c r="K438" s="36"/>
    </row>
    <row r="439">
      <c r="A439" s="6"/>
      <c r="B439" s="7"/>
      <c r="C439" s="7"/>
      <c r="D439" s="11"/>
      <c r="E439" s="12"/>
      <c r="F439" s="9"/>
      <c r="G439" s="12"/>
      <c r="H439" s="12"/>
      <c r="I439" s="12"/>
      <c r="J439" s="36"/>
      <c r="K439" s="36"/>
    </row>
    <row r="440">
      <c r="A440" s="6"/>
      <c r="B440" s="7"/>
      <c r="C440" s="7"/>
      <c r="D440" s="11"/>
      <c r="E440" s="12"/>
      <c r="F440" s="9"/>
      <c r="G440" s="12"/>
      <c r="H440" s="12"/>
      <c r="I440" s="12"/>
      <c r="J440" s="36"/>
      <c r="K440" s="36"/>
    </row>
    <row r="441">
      <c r="A441" s="6"/>
      <c r="B441" s="7"/>
      <c r="C441" s="7"/>
      <c r="D441" s="11"/>
      <c r="E441" s="12"/>
      <c r="F441" s="9"/>
      <c r="G441" s="12"/>
      <c r="H441" s="12"/>
      <c r="I441" s="12"/>
      <c r="J441" s="36"/>
      <c r="K441" s="36"/>
    </row>
    <row r="442">
      <c r="A442" s="6"/>
      <c r="B442" s="7"/>
      <c r="C442" s="7"/>
      <c r="D442" s="11"/>
      <c r="E442" s="12"/>
      <c r="F442" s="9"/>
      <c r="G442" s="12"/>
      <c r="H442" s="12"/>
      <c r="I442" s="12"/>
      <c r="J442" s="36"/>
      <c r="K442" s="36"/>
    </row>
    <row r="443">
      <c r="A443" s="6"/>
      <c r="B443" s="7"/>
      <c r="C443" s="7"/>
      <c r="D443" s="11"/>
      <c r="E443" s="12"/>
      <c r="F443" s="9"/>
      <c r="G443" s="12"/>
      <c r="H443" s="12"/>
      <c r="I443" s="12"/>
      <c r="J443" s="36"/>
      <c r="K443" s="36"/>
    </row>
    <row r="444">
      <c r="A444" s="6"/>
      <c r="B444" s="7"/>
      <c r="C444" s="7"/>
      <c r="D444" s="11"/>
      <c r="E444" s="12"/>
      <c r="F444" s="9"/>
      <c r="G444" s="12"/>
      <c r="H444" s="12"/>
      <c r="I444" s="12"/>
      <c r="J444" s="36"/>
      <c r="K444" s="36"/>
    </row>
    <row r="445">
      <c r="A445" s="6"/>
      <c r="B445" s="7"/>
      <c r="C445" s="7"/>
      <c r="D445" s="11"/>
      <c r="E445" s="12"/>
      <c r="F445" s="9"/>
      <c r="G445" s="12"/>
      <c r="H445" s="12"/>
      <c r="I445" s="12"/>
      <c r="J445" s="36"/>
      <c r="K445" s="36"/>
    </row>
    <row r="446">
      <c r="A446" s="6"/>
      <c r="B446" s="7"/>
      <c r="C446" s="7"/>
      <c r="D446" s="11"/>
      <c r="E446" s="12"/>
      <c r="F446" s="9"/>
      <c r="G446" s="12"/>
      <c r="H446" s="12"/>
      <c r="I446" s="12"/>
      <c r="J446" s="36"/>
      <c r="K446" s="36"/>
    </row>
    <row r="447">
      <c r="A447" s="6"/>
      <c r="B447" s="7"/>
      <c r="C447" s="7"/>
      <c r="D447" s="11"/>
      <c r="E447" s="12"/>
      <c r="F447" s="9"/>
      <c r="G447" s="12"/>
      <c r="H447" s="12"/>
      <c r="I447" s="12"/>
      <c r="J447" s="36"/>
      <c r="K447" s="36"/>
    </row>
    <row r="448">
      <c r="A448" s="6"/>
      <c r="B448" s="7"/>
      <c r="C448" s="7"/>
      <c r="D448" s="11"/>
      <c r="E448" s="12"/>
      <c r="F448" s="9"/>
      <c r="G448" s="12"/>
      <c r="H448" s="12"/>
      <c r="I448" s="12"/>
      <c r="J448" s="36"/>
      <c r="K448" s="36"/>
    </row>
    <row r="449">
      <c r="A449" s="16"/>
      <c r="B449" s="7"/>
      <c r="C449" s="7"/>
      <c r="D449" s="11"/>
      <c r="E449" s="12"/>
      <c r="F449" s="9"/>
      <c r="G449" s="12"/>
      <c r="H449" s="12"/>
      <c r="I449" s="12"/>
      <c r="J449" s="36"/>
      <c r="K449" s="36"/>
    </row>
    <row r="450">
      <c r="A450" s="16"/>
      <c r="B450" s="7"/>
      <c r="C450" s="7"/>
      <c r="D450" s="11"/>
      <c r="E450" s="12"/>
      <c r="F450" s="9"/>
      <c r="G450" s="12"/>
      <c r="H450" s="12"/>
      <c r="I450" s="12"/>
      <c r="J450" s="36"/>
      <c r="K450" s="36"/>
    </row>
    <row r="451">
      <c r="A451" s="6"/>
      <c r="B451" s="7"/>
      <c r="C451" s="7"/>
      <c r="D451" s="11"/>
      <c r="E451" s="12"/>
      <c r="F451" s="9"/>
      <c r="G451" s="12"/>
      <c r="H451" s="12"/>
      <c r="I451" s="12"/>
      <c r="J451" s="36"/>
      <c r="K451" s="36"/>
    </row>
    <row r="452">
      <c r="A452" s="6"/>
      <c r="B452" s="7"/>
      <c r="C452" s="7"/>
      <c r="D452" s="11"/>
      <c r="E452" s="12"/>
      <c r="F452" s="9"/>
      <c r="G452" s="12"/>
      <c r="H452" s="12"/>
      <c r="I452" s="12"/>
      <c r="J452" s="36"/>
      <c r="K452" s="36"/>
    </row>
    <row r="453">
      <c r="A453" s="6"/>
      <c r="B453" s="7"/>
      <c r="C453" s="7"/>
      <c r="D453" s="11"/>
      <c r="E453" s="12"/>
      <c r="F453" s="9"/>
      <c r="G453" s="12"/>
      <c r="H453" s="12"/>
      <c r="I453" s="12"/>
      <c r="J453" s="36"/>
      <c r="K453" s="36"/>
    </row>
    <row r="454">
      <c r="A454" s="6"/>
      <c r="B454" s="7"/>
      <c r="C454" s="7"/>
      <c r="D454" s="11"/>
      <c r="E454" s="12"/>
      <c r="F454" s="9"/>
      <c r="G454" s="12"/>
      <c r="H454" s="12"/>
      <c r="I454" s="12"/>
      <c r="J454" s="36"/>
      <c r="K454" s="36"/>
    </row>
    <row r="455">
      <c r="A455" s="6"/>
      <c r="B455" s="7"/>
      <c r="C455" s="7"/>
      <c r="D455" s="11"/>
      <c r="E455" s="12"/>
      <c r="F455" s="9"/>
      <c r="G455" s="12"/>
      <c r="H455" s="12"/>
      <c r="I455" s="12"/>
      <c r="J455" s="36"/>
      <c r="K455" s="36"/>
    </row>
    <row r="456">
      <c r="A456" s="16"/>
      <c r="B456" s="7"/>
      <c r="C456" s="7"/>
      <c r="D456" s="11"/>
      <c r="E456" s="12"/>
      <c r="F456" s="9"/>
      <c r="G456" s="12"/>
      <c r="H456" s="12"/>
      <c r="I456" s="12"/>
      <c r="J456" s="36"/>
      <c r="K456" s="36"/>
    </row>
    <row r="457">
      <c r="A457" s="16"/>
      <c r="B457" s="7"/>
      <c r="C457" s="7"/>
      <c r="D457" s="11"/>
      <c r="E457" s="12"/>
      <c r="F457" s="9"/>
      <c r="G457" s="12"/>
      <c r="H457" s="12"/>
      <c r="I457" s="12"/>
      <c r="J457" s="36"/>
      <c r="K457" s="36"/>
    </row>
    <row r="458">
      <c r="A458" s="6"/>
      <c r="B458" s="7"/>
      <c r="C458" s="7"/>
      <c r="D458" s="11"/>
      <c r="E458" s="12"/>
      <c r="F458" s="9"/>
      <c r="G458" s="12"/>
      <c r="H458" s="12"/>
      <c r="I458" s="12"/>
      <c r="J458" s="36"/>
      <c r="K458" s="36"/>
    </row>
    <row r="459">
      <c r="A459" s="6"/>
      <c r="B459" s="7"/>
      <c r="C459" s="7"/>
      <c r="D459" s="11"/>
      <c r="E459" s="12"/>
      <c r="F459" s="9"/>
      <c r="G459" s="12"/>
      <c r="H459" s="12"/>
      <c r="I459" s="12"/>
      <c r="J459" s="36"/>
      <c r="K459" s="36"/>
    </row>
    <row r="460">
      <c r="A460" s="6"/>
      <c r="B460" s="7"/>
      <c r="C460" s="7"/>
      <c r="D460" s="11"/>
      <c r="E460" s="12"/>
      <c r="F460" s="9"/>
      <c r="G460" s="12"/>
      <c r="H460" s="12"/>
      <c r="I460" s="12"/>
      <c r="J460" s="36"/>
      <c r="K460" s="36"/>
    </row>
    <row r="461">
      <c r="A461" s="6"/>
      <c r="B461" s="7"/>
      <c r="C461" s="7"/>
      <c r="D461" s="11"/>
      <c r="E461" s="12"/>
      <c r="F461" s="9"/>
      <c r="G461" s="12"/>
      <c r="H461" s="12"/>
      <c r="I461" s="12"/>
      <c r="J461" s="36"/>
      <c r="K461" s="36"/>
    </row>
    <row r="462">
      <c r="A462" s="6"/>
      <c r="B462" s="7"/>
      <c r="C462" s="7"/>
      <c r="D462" s="11"/>
      <c r="E462" s="12"/>
      <c r="F462" s="9"/>
      <c r="G462" s="12"/>
      <c r="H462" s="12"/>
      <c r="I462" s="12"/>
      <c r="J462" s="36"/>
      <c r="K462" s="36"/>
    </row>
    <row r="463">
      <c r="A463" s="6"/>
      <c r="B463" s="7"/>
      <c r="C463" s="7"/>
      <c r="D463" s="11"/>
      <c r="E463" s="12"/>
      <c r="F463" s="9"/>
      <c r="G463" s="12"/>
      <c r="H463" s="12"/>
      <c r="I463" s="12"/>
      <c r="J463" s="36"/>
      <c r="K463" s="36"/>
    </row>
    <row r="464">
      <c r="A464" s="6"/>
      <c r="B464" s="7"/>
      <c r="C464" s="7"/>
      <c r="D464" s="11"/>
      <c r="E464" s="12"/>
      <c r="F464" s="9"/>
      <c r="G464" s="12"/>
      <c r="H464" s="12"/>
      <c r="I464" s="12"/>
      <c r="J464" s="36"/>
      <c r="K464" s="36"/>
    </row>
    <row r="465">
      <c r="A465" s="6"/>
      <c r="B465" s="7"/>
      <c r="C465" s="7"/>
      <c r="D465" s="11"/>
      <c r="E465" s="12"/>
      <c r="F465" s="9"/>
      <c r="G465" s="12"/>
      <c r="H465" s="12"/>
      <c r="I465" s="12"/>
      <c r="J465" s="36"/>
      <c r="K465" s="36"/>
    </row>
    <row r="466">
      <c r="A466" s="6"/>
      <c r="B466" s="7"/>
      <c r="C466" s="7"/>
      <c r="D466" s="11"/>
      <c r="E466" s="12"/>
      <c r="F466" s="9"/>
      <c r="G466" s="12"/>
      <c r="H466" s="12"/>
      <c r="I466" s="12"/>
      <c r="J466" s="36"/>
      <c r="K466" s="36"/>
    </row>
    <row r="467">
      <c r="A467" s="16"/>
      <c r="B467" s="7"/>
      <c r="C467" s="7"/>
      <c r="D467" s="11"/>
      <c r="E467" s="12"/>
      <c r="F467" s="9"/>
      <c r="G467" s="12"/>
      <c r="H467" s="12"/>
      <c r="I467" s="12"/>
      <c r="J467" s="36"/>
      <c r="K467" s="36"/>
    </row>
    <row r="468">
      <c r="A468" s="6"/>
      <c r="B468" s="7"/>
      <c r="C468" s="7"/>
      <c r="D468" s="11"/>
      <c r="E468" s="12"/>
      <c r="F468" s="9"/>
      <c r="G468" s="12"/>
      <c r="H468" s="12"/>
      <c r="I468" s="12"/>
      <c r="J468" s="36"/>
      <c r="K468" s="36"/>
    </row>
    <row r="469">
      <c r="A469" s="6"/>
      <c r="B469" s="7"/>
      <c r="C469" s="7"/>
      <c r="D469" s="11"/>
      <c r="E469" s="12"/>
      <c r="F469" s="9"/>
      <c r="G469" s="12"/>
      <c r="H469" s="12"/>
      <c r="I469" s="12"/>
      <c r="J469" s="36"/>
      <c r="K469" s="36"/>
    </row>
    <row r="470">
      <c r="A470" s="6"/>
      <c r="B470" s="7"/>
      <c r="C470" s="7"/>
      <c r="D470" s="11"/>
      <c r="E470" s="12"/>
      <c r="F470" s="9"/>
      <c r="G470" s="12"/>
      <c r="H470" s="12"/>
      <c r="I470" s="12"/>
      <c r="J470" s="36"/>
      <c r="K470" s="36"/>
    </row>
    <row r="471">
      <c r="A471" s="6"/>
      <c r="B471" s="7"/>
      <c r="C471" s="7"/>
      <c r="D471" s="11"/>
      <c r="E471" s="12"/>
      <c r="F471" s="9"/>
      <c r="G471" s="12"/>
      <c r="H471" s="12"/>
      <c r="I471" s="12"/>
      <c r="J471" s="36"/>
      <c r="K471" s="36"/>
    </row>
    <row r="472">
      <c r="A472" s="6"/>
      <c r="B472" s="7"/>
      <c r="C472" s="7"/>
      <c r="D472" s="11"/>
      <c r="E472" s="12"/>
      <c r="F472" s="9"/>
      <c r="G472" s="12"/>
      <c r="H472" s="12"/>
      <c r="I472" s="12"/>
      <c r="J472" s="36"/>
      <c r="K472" s="36"/>
    </row>
    <row r="473">
      <c r="A473" s="16"/>
      <c r="B473" s="7"/>
      <c r="C473" s="7"/>
      <c r="D473" s="11"/>
      <c r="E473" s="12"/>
      <c r="F473" s="9"/>
      <c r="G473" s="12"/>
      <c r="H473" s="12"/>
      <c r="I473" s="12"/>
      <c r="J473" s="36"/>
      <c r="K473" s="36"/>
    </row>
    <row r="474">
      <c r="A474" s="6"/>
      <c r="B474" s="7"/>
      <c r="C474" s="7"/>
      <c r="D474" s="11"/>
      <c r="E474" s="12"/>
      <c r="F474" s="9"/>
      <c r="G474" s="12"/>
      <c r="H474" s="12"/>
      <c r="I474" s="12"/>
      <c r="J474" s="36"/>
      <c r="K474" s="36"/>
    </row>
    <row r="475">
      <c r="A475" s="6"/>
      <c r="B475" s="7"/>
      <c r="C475" s="7"/>
      <c r="D475" s="11"/>
      <c r="E475" s="12"/>
      <c r="F475" s="9"/>
      <c r="G475" s="12"/>
      <c r="H475" s="12"/>
      <c r="I475" s="12"/>
      <c r="J475" s="36"/>
      <c r="K475" s="36"/>
    </row>
    <row r="476">
      <c r="A476" s="6"/>
      <c r="B476" s="7"/>
      <c r="C476" s="7"/>
      <c r="D476" s="11"/>
      <c r="E476" s="12"/>
      <c r="F476" s="9"/>
      <c r="G476" s="12"/>
      <c r="H476" s="12"/>
      <c r="I476" s="12"/>
      <c r="J476" s="36"/>
      <c r="K476" s="36"/>
    </row>
    <row r="477">
      <c r="A477" s="6"/>
      <c r="B477" s="7"/>
      <c r="C477" s="7"/>
      <c r="D477" s="11"/>
      <c r="E477" s="12"/>
      <c r="F477" s="9"/>
      <c r="G477" s="12"/>
      <c r="H477" s="12"/>
      <c r="I477" s="12"/>
      <c r="J477" s="36"/>
      <c r="K477" s="36"/>
    </row>
    <row r="478">
      <c r="A478" s="6"/>
      <c r="B478" s="7"/>
      <c r="C478" s="7"/>
      <c r="D478" s="11"/>
      <c r="E478" s="12"/>
      <c r="F478" s="9"/>
      <c r="G478" s="12"/>
      <c r="H478" s="12"/>
      <c r="I478" s="12"/>
      <c r="J478" s="36"/>
      <c r="K478" s="36"/>
    </row>
    <row r="479">
      <c r="A479" s="16"/>
      <c r="B479" s="7"/>
      <c r="C479" s="7"/>
      <c r="D479" s="11"/>
      <c r="E479" s="12"/>
      <c r="F479" s="9"/>
      <c r="G479" s="12"/>
      <c r="H479" s="12"/>
      <c r="I479" s="12"/>
      <c r="J479" s="36"/>
      <c r="K479" s="36"/>
    </row>
    <row r="480">
      <c r="A480" s="6"/>
      <c r="B480" s="7"/>
      <c r="C480" s="7"/>
      <c r="D480" s="11"/>
      <c r="E480" s="12"/>
      <c r="F480" s="9"/>
      <c r="G480" s="12"/>
      <c r="H480" s="12"/>
      <c r="I480" s="12"/>
      <c r="J480" s="36"/>
      <c r="K480" s="36"/>
    </row>
    <row r="481">
      <c r="A481" s="6"/>
      <c r="B481" s="7"/>
      <c r="C481" s="7"/>
      <c r="D481" s="11"/>
      <c r="E481" s="12"/>
      <c r="F481" s="9"/>
      <c r="G481" s="12"/>
      <c r="H481" s="12"/>
      <c r="I481" s="12"/>
      <c r="J481" s="36"/>
      <c r="K481" s="36"/>
    </row>
    <row r="482">
      <c r="A482" s="6"/>
      <c r="B482" s="7"/>
      <c r="C482" s="7"/>
      <c r="D482" s="11"/>
      <c r="E482" s="12"/>
      <c r="F482" s="9"/>
      <c r="G482" s="12"/>
      <c r="H482" s="12"/>
      <c r="I482" s="12"/>
      <c r="J482" s="36"/>
      <c r="K482" s="36"/>
    </row>
    <row r="483">
      <c r="A483" s="6"/>
      <c r="B483" s="7"/>
      <c r="C483" s="7"/>
      <c r="D483" s="11"/>
      <c r="E483" s="12"/>
      <c r="F483" s="9"/>
      <c r="G483" s="12"/>
      <c r="H483" s="12"/>
      <c r="I483" s="12"/>
      <c r="J483" s="36"/>
      <c r="K483" s="36"/>
    </row>
    <row r="484">
      <c r="A484" s="6"/>
      <c r="B484" s="7"/>
      <c r="C484" s="7"/>
      <c r="D484" s="11"/>
      <c r="E484" s="12"/>
      <c r="F484" s="9"/>
      <c r="G484" s="12"/>
      <c r="H484" s="12"/>
      <c r="I484" s="12"/>
      <c r="J484" s="36"/>
      <c r="K484" s="36"/>
    </row>
    <row r="485">
      <c r="A485" s="6"/>
      <c r="B485" s="7"/>
      <c r="C485" s="7"/>
      <c r="D485" s="11"/>
      <c r="E485" s="12"/>
      <c r="F485" s="9"/>
      <c r="G485" s="12"/>
      <c r="H485" s="12"/>
      <c r="I485" s="12"/>
      <c r="J485" s="36"/>
      <c r="K485" s="36"/>
    </row>
    <row r="486">
      <c r="A486" s="6"/>
      <c r="B486" s="7"/>
      <c r="C486" s="7"/>
      <c r="D486" s="11"/>
      <c r="E486" s="12"/>
      <c r="F486" s="9"/>
      <c r="G486" s="12"/>
      <c r="H486" s="12"/>
      <c r="I486" s="12"/>
      <c r="J486" s="36"/>
      <c r="K486" s="36"/>
    </row>
    <row r="487">
      <c r="A487" s="6"/>
      <c r="B487" s="7"/>
      <c r="C487" s="7"/>
      <c r="D487" s="11"/>
      <c r="E487" s="12"/>
      <c r="F487" s="9"/>
      <c r="G487" s="12"/>
      <c r="H487" s="12"/>
      <c r="I487" s="12"/>
      <c r="J487" s="36"/>
      <c r="K487" s="36"/>
    </row>
    <row r="488">
      <c r="A488" s="6"/>
      <c r="B488" s="7"/>
      <c r="C488" s="7"/>
      <c r="D488" s="11"/>
      <c r="E488" s="12"/>
      <c r="F488" s="9"/>
      <c r="G488" s="12"/>
      <c r="H488" s="12"/>
      <c r="I488" s="12"/>
      <c r="J488" s="36"/>
      <c r="K488" s="36"/>
    </row>
    <row r="489">
      <c r="A489" s="6"/>
      <c r="B489" s="7"/>
      <c r="C489" s="7"/>
      <c r="D489" s="11"/>
      <c r="E489" s="12"/>
      <c r="F489" s="9"/>
      <c r="G489" s="12"/>
      <c r="H489" s="12"/>
      <c r="I489" s="12"/>
      <c r="J489" s="36"/>
      <c r="K489" s="36"/>
    </row>
    <row r="490">
      <c r="A490" s="6"/>
      <c r="B490" s="7"/>
      <c r="C490" s="7"/>
      <c r="D490" s="11"/>
      <c r="E490" s="12"/>
      <c r="F490" s="9"/>
      <c r="G490" s="12"/>
      <c r="H490" s="12"/>
      <c r="I490" s="12"/>
      <c r="J490" s="36"/>
      <c r="K490" s="36"/>
    </row>
    <row r="491">
      <c r="A491" s="6"/>
      <c r="B491" s="7"/>
      <c r="C491" s="7"/>
      <c r="D491" s="11"/>
      <c r="E491" s="12"/>
      <c r="F491" s="9"/>
      <c r="G491" s="12"/>
      <c r="H491" s="12"/>
      <c r="I491" s="12"/>
      <c r="J491" s="36"/>
      <c r="K491" s="36"/>
    </row>
    <row r="492">
      <c r="A492" s="6"/>
      <c r="B492" s="7"/>
      <c r="C492" s="7"/>
      <c r="D492" s="11"/>
      <c r="E492" s="12"/>
      <c r="F492" s="9"/>
      <c r="G492" s="12"/>
      <c r="H492" s="12"/>
      <c r="I492" s="12"/>
      <c r="J492" s="36"/>
      <c r="K492" s="36"/>
    </row>
    <row r="493">
      <c r="A493" s="6"/>
      <c r="B493" s="7"/>
      <c r="C493" s="7"/>
      <c r="D493" s="11"/>
      <c r="E493" s="12"/>
      <c r="F493" s="9"/>
      <c r="G493" s="12"/>
      <c r="H493" s="12"/>
      <c r="I493" s="12"/>
      <c r="J493" s="36"/>
      <c r="K493" s="36"/>
    </row>
    <row r="494">
      <c r="A494" s="6"/>
      <c r="B494" s="7"/>
      <c r="C494" s="7"/>
      <c r="D494" s="11"/>
      <c r="E494" s="12"/>
      <c r="F494" s="9"/>
      <c r="G494" s="12"/>
      <c r="H494" s="12"/>
      <c r="I494" s="12"/>
      <c r="J494" s="36"/>
      <c r="K494" s="36"/>
    </row>
    <row r="495">
      <c r="A495" s="16"/>
      <c r="B495" s="7"/>
      <c r="C495" s="7"/>
      <c r="D495" s="11"/>
      <c r="E495" s="12"/>
      <c r="F495" s="9"/>
      <c r="G495" s="12"/>
      <c r="H495" s="12"/>
      <c r="I495" s="12"/>
      <c r="J495" s="36"/>
      <c r="K495" s="36"/>
    </row>
    <row r="496">
      <c r="A496" s="6"/>
      <c r="B496" s="7"/>
      <c r="C496" s="7"/>
      <c r="D496" s="11"/>
      <c r="E496" s="12"/>
      <c r="F496" s="9"/>
      <c r="G496" s="12"/>
      <c r="H496" s="12"/>
      <c r="I496" s="12"/>
      <c r="J496" s="36"/>
      <c r="K496" s="36"/>
    </row>
    <row r="497">
      <c r="A497" s="6"/>
      <c r="B497" s="7"/>
      <c r="C497" s="7"/>
      <c r="D497" s="11"/>
      <c r="E497" s="12"/>
      <c r="F497" s="9"/>
      <c r="G497" s="12"/>
      <c r="H497" s="12"/>
      <c r="I497" s="12"/>
      <c r="J497" s="36"/>
      <c r="K497" s="36"/>
    </row>
    <row r="498">
      <c r="A498" s="6"/>
      <c r="B498" s="7"/>
      <c r="C498" s="7"/>
      <c r="D498" s="11"/>
      <c r="E498" s="12"/>
      <c r="F498" s="9"/>
      <c r="G498" s="12"/>
      <c r="H498" s="12"/>
      <c r="I498" s="12"/>
      <c r="J498" s="36"/>
      <c r="K498" s="36"/>
    </row>
    <row r="499">
      <c r="A499" s="16"/>
      <c r="B499" s="7"/>
      <c r="C499" s="7"/>
      <c r="D499" s="11"/>
      <c r="E499" s="12"/>
      <c r="F499" s="9"/>
      <c r="G499" s="12"/>
      <c r="H499" s="12"/>
      <c r="I499" s="12"/>
      <c r="J499" s="36"/>
      <c r="K499" s="36"/>
    </row>
    <row r="500">
      <c r="A500" s="16"/>
      <c r="B500" s="7"/>
      <c r="C500" s="7"/>
      <c r="D500" s="11"/>
      <c r="E500" s="12"/>
      <c r="F500" s="9"/>
      <c r="G500" s="12"/>
      <c r="H500" s="12"/>
      <c r="I500" s="12"/>
      <c r="J500" s="36"/>
      <c r="K500" s="36"/>
    </row>
    <row r="501">
      <c r="A501" s="6"/>
      <c r="B501" s="7"/>
      <c r="C501" s="7"/>
      <c r="D501" s="11"/>
      <c r="E501" s="12"/>
      <c r="F501" s="9"/>
      <c r="G501" s="12"/>
      <c r="H501" s="12"/>
      <c r="I501" s="12"/>
      <c r="J501" s="36"/>
      <c r="K501" s="36"/>
    </row>
    <row r="502">
      <c r="A502" s="16"/>
      <c r="B502" s="7"/>
      <c r="C502" s="7"/>
      <c r="D502" s="11"/>
      <c r="E502" s="12"/>
      <c r="F502" s="9"/>
      <c r="G502" s="12"/>
      <c r="H502" s="12"/>
      <c r="I502" s="12"/>
      <c r="J502" s="36"/>
      <c r="K502" s="36"/>
    </row>
    <row r="503">
      <c r="A503" s="16"/>
      <c r="B503" s="7"/>
      <c r="C503" s="7"/>
      <c r="D503" s="11"/>
      <c r="E503" s="12"/>
      <c r="F503" s="9"/>
      <c r="G503" s="12"/>
      <c r="H503" s="12"/>
      <c r="I503" s="12"/>
      <c r="J503" s="36"/>
      <c r="K503" s="36"/>
    </row>
    <row r="504">
      <c r="A504" s="6"/>
      <c r="B504" s="7"/>
      <c r="C504" s="7"/>
      <c r="D504" s="11"/>
      <c r="E504" s="12"/>
      <c r="F504" s="9"/>
      <c r="G504" s="12"/>
      <c r="H504" s="12"/>
      <c r="I504" s="12"/>
      <c r="J504" s="36"/>
      <c r="K504" s="36"/>
    </row>
    <row r="505">
      <c r="A505" s="6"/>
      <c r="B505" s="7"/>
      <c r="C505" s="7"/>
      <c r="D505" s="11"/>
      <c r="E505" s="12"/>
      <c r="F505" s="9"/>
      <c r="G505" s="12"/>
      <c r="H505" s="12"/>
      <c r="I505" s="12"/>
      <c r="J505" s="36"/>
      <c r="K505" s="36"/>
    </row>
    <row r="506">
      <c r="A506" s="16"/>
      <c r="B506" s="7"/>
      <c r="C506" s="7"/>
      <c r="D506" s="11"/>
      <c r="E506" s="12"/>
      <c r="F506" s="9"/>
      <c r="G506" s="12"/>
      <c r="H506" s="12"/>
      <c r="I506" s="12"/>
      <c r="J506" s="36"/>
      <c r="K506" s="36"/>
    </row>
    <row r="507">
      <c r="A507" s="6"/>
      <c r="B507" s="7"/>
      <c r="C507" s="7"/>
      <c r="D507" s="11"/>
      <c r="E507" s="12"/>
      <c r="F507" s="9"/>
      <c r="G507" s="12"/>
      <c r="H507" s="12"/>
      <c r="I507" s="12"/>
      <c r="J507" s="36"/>
      <c r="K507" s="36"/>
    </row>
    <row r="508">
      <c r="A508" s="6"/>
      <c r="B508" s="7"/>
      <c r="C508" s="7"/>
      <c r="D508" s="11"/>
      <c r="E508" s="12"/>
      <c r="F508" s="9"/>
      <c r="G508" s="12"/>
      <c r="H508" s="12"/>
      <c r="I508" s="12"/>
      <c r="J508" s="36"/>
      <c r="K508" s="36"/>
    </row>
    <row r="509">
      <c r="A509" s="6"/>
      <c r="B509" s="7"/>
      <c r="C509" s="7"/>
      <c r="D509" s="11"/>
      <c r="E509" s="12"/>
      <c r="F509" s="9"/>
      <c r="G509" s="12"/>
      <c r="H509" s="12"/>
      <c r="I509" s="12"/>
      <c r="J509" s="36"/>
      <c r="K509" s="36"/>
    </row>
    <row r="510">
      <c r="A510" s="6"/>
      <c r="B510" s="7"/>
      <c r="C510" s="7"/>
      <c r="D510" s="11"/>
      <c r="E510" s="12"/>
      <c r="F510" s="9"/>
      <c r="G510" s="12"/>
      <c r="H510" s="12"/>
      <c r="I510" s="12"/>
      <c r="J510" s="36"/>
      <c r="K510" s="36"/>
    </row>
    <row r="511">
      <c r="A511" s="6"/>
      <c r="B511" s="7"/>
      <c r="C511" s="7"/>
      <c r="D511" s="11"/>
      <c r="E511" s="12"/>
      <c r="F511" s="9"/>
      <c r="G511" s="12"/>
      <c r="H511" s="12"/>
      <c r="I511" s="12"/>
      <c r="J511" s="36"/>
      <c r="K511" s="36"/>
    </row>
    <row r="512">
      <c r="A512" s="6"/>
      <c r="B512" s="7"/>
      <c r="C512" s="7"/>
      <c r="D512" s="11"/>
      <c r="E512" s="12"/>
      <c r="F512" s="9"/>
      <c r="G512" s="12"/>
      <c r="H512" s="12"/>
      <c r="I512" s="12"/>
      <c r="J512" s="36"/>
      <c r="K512" s="36"/>
    </row>
    <row r="513">
      <c r="A513" s="16"/>
      <c r="B513" s="7"/>
      <c r="C513" s="7"/>
      <c r="D513" s="11"/>
      <c r="E513" s="12"/>
      <c r="F513" s="9"/>
      <c r="G513" s="12"/>
      <c r="H513" s="12"/>
      <c r="I513" s="12"/>
      <c r="J513" s="36"/>
      <c r="K513" s="36"/>
    </row>
    <row r="514">
      <c r="A514" s="6"/>
      <c r="B514" s="7"/>
      <c r="C514" s="7"/>
      <c r="D514" s="11"/>
      <c r="E514" s="12"/>
      <c r="F514" s="9"/>
      <c r="G514" s="12"/>
      <c r="H514" s="12"/>
      <c r="I514" s="12"/>
      <c r="J514" s="36"/>
      <c r="K514" s="36"/>
    </row>
    <row r="515">
      <c r="A515" s="6"/>
      <c r="B515" s="7"/>
      <c r="C515" s="7"/>
      <c r="D515" s="11"/>
      <c r="E515" s="12"/>
      <c r="F515" s="9"/>
      <c r="G515" s="12"/>
      <c r="H515" s="12"/>
      <c r="I515" s="12"/>
      <c r="J515" s="36"/>
      <c r="K515" s="36"/>
    </row>
    <row r="516">
      <c r="A516" s="6"/>
      <c r="B516" s="7"/>
      <c r="C516" s="7"/>
      <c r="D516" s="11"/>
      <c r="E516" s="12"/>
      <c r="F516" s="9"/>
      <c r="G516" s="12"/>
      <c r="H516" s="12"/>
      <c r="I516" s="12"/>
      <c r="J516" s="36"/>
      <c r="K516" s="36"/>
    </row>
    <row r="517">
      <c r="A517" s="6"/>
      <c r="B517" s="7"/>
      <c r="C517" s="7"/>
      <c r="D517" s="11"/>
      <c r="E517" s="12"/>
      <c r="F517" s="9"/>
      <c r="G517" s="12"/>
      <c r="H517" s="12"/>
      <c r="I517" s="12"/>
      <c r="J517" s="36"/>
      <c r="K517" s="36"/>
    </row>
    <row r="518">
      <c r="A518" s="6"/>
      <c r="B518" s="7"/>
      <c r="C518" s="7"/>
      <c r="D518" s="11"/>
      <c r="E518" s="12"/>
      <c r="F518" s="9"/>
      <c r="G518" s="12"/>
      <c r="H518" s="12"/>
      <c r="I518" s="12"/>
      <c r="J518" s="36"/>
      <c r="K518" s="36"/>
    </row>
    <row r="519">
      <c r="A519" s="6"/>
      <c r="B519" s="7"/>
      <c r="C519" s="7"/>
      <c r="D519" s="11"/>
      <c r="E519" s="12"/>
      <c r="F519" s="9"/>
      <c r="G519" s="12"/>
      <c r="H519" s="12"/>
      <c r="I519" s="12"/>
      <c r="J519" s="36"/>
      <c r="K519" s="36"/>
    </row>
    <row r="520">
      <c r="A520" s="6"/>
      <c r="B520" s="7"/>
      <c r="C520" s="7"/>
      <c r="D520" s="11"/>
      <c r="E520" s="12"/>
      <c r="F520" s="9"/>
      <c r="G520" s="12"/>
      <c r="H520" s="12"/>
      <c r="I520" s="12"/>
      <c r="J520" s="36"/>
      <c r="K520" s="36"/>
    </row>
    <row r="521">
      <c r="A521" s="6"/>
      <c r="B521" s="7"/>
      <c r="C521" s="7"/>
      <c r="D521" s="11"/>
      <c r="E521" s="12"/>
      <c r="F521" s="9"/>
      <c r="G521" s="12"/>
      <c r="H521" s="12"/>
      <c r="I521" s="12"/>
      <c r="J521" s="36"/>
      <c r="K521" s="36"/>
    </row>
    <row r="522">
      <c r="A522" s="6"/>
      <c r="B522" s="7"/>
      <c r="C522" s="7"/>
      <c r="D522" s="11"/>
      <c r="E522" s="12"/>
      <c r="F522" s="9"/>
      <c r="G522" s="12"/>
      <c r="H522" s="12"/>
      <c r="I522" s="12"/>
      <c r="J522" s="36"/>
      <c r="K522" s="36"/>
    </row>
    <row r="523">
      <c r="A523" s="6"/>
      <c r="B523" s="7"/>
      <c r="C523" s="7"/>
      <c r="D523" s="11"/>
      <c r="E523" s="12"/>
      <c r="F523" s="9"/>
      <c r="G523" s="12"/>
      <c r="H523" s="12"/>
      <c r="I523" s="12"/>
      <c r="J523" s="36"/>
      <c r="K523" s="36"/>
    </row>
    <row r="524">
      <c r="A524" s="16"/>
      <c r="B524" s="7"/>
      <c r="C524" s="7"/>
      <c r="D524" s="11"/>
      <c r="E524" s="12"/>
      <c r="F524" s="9"/>
      <c r="G524" s="12"/>
      <c r="H524" s="12"/>
      <c r="I524" s="12"/>
      <c r="J524" s="36"/>
      <c r="K524" s="36"/>
    </row>
    <row r="525">
      <c r="A525" s="6"/>
      <c r="B525" s="7"/>
      <c r="C525" s="7"/>
      <c r="D525" s="11"/>
      <c r="E525" s="12"/>
      <c r="F525" s="9"/>
      <c r="G525" s="12"/>
      <c r="H525" s="12"/>
      <c r="I525" s="12"/>
      <c r="J525" s="36"/>
      <c r="K525" s="36"/>
    </row>
    <row r="526">
      <c r="A526" s="16"/>
      <c r="B526" s="7"/>
      <c r="C526" s="7"/>
      <c r="D526" s="11"/>
      <c r="E526" s="12"/>
      <c r="F526" s="9"/>
      <c r="G526" s="12"/>
      <c r="H526" s="12"/>
      <c r="I526" s="12"/>
      <c r="J526" s="36"/>
      <c r="K526" s="36"/>
    </row>
    <row r="527">
      <c r="A527" s="6"/>
      <c r="B527" s="7"/>
      <c r="C527" s="7"/>
      <c r="D527" s="11"/>
      <c r="E527" s="12"/>
      <c r="F527" s="9"/>
      <c r="G527" s="12"/>
      <c r="H527" s="12"/>
      <c r="I527" s="12"/>
      <c r="J527" s="36"/>
      <c r="K527" s="36"/>
    </row>
    <row r="528">
      <c r="A528" s="6"/>
      <c r="B528" s="7"/>
      <c r="C528" s="7"/>
      <c r="D528" s="11"/>
      <c r="E528" s="12"/>
      <c r="F528" s="9"/>
      <c r="G528" s="12"/>
      <c r="H528" s="12"/>
      <c r="I528" s="12"/>
      <c r="J528" s="36"/>
      <c r="K528" s="36"/>
    </row>
    <row r="529">
      <c r="A529" s="6"/>
      <c r="B529" s="7"/>
      <c r="C529" s="7"/>
      <c r="D529" s="11"/>
      <c r="E529" s="12"/>
      <c r="F529" s="9"/>
      <c r="G529" s="12"/>
      <c r="H529" s="12"/>
      <c r="I529" s="12"/>
      <c r="J529" s="36"/>
      <c r="K529" s="36"/>
    </row>
    <row r="530">
      <c r="A530" s="16"/>
      <c r="B530" s="7"/>
      <c r="C530" s="7"/>
      <c r="D530" s="11"/>
      <c r="E530" s="12"/>
      <c r="F530" s="9"/>
      <c r="G530" s="12"/>
      <c r="H530" s="12"/>
      <c r="I530" s="12"/>
      <c r="J530" s="36"/>
      <c r="K530" s="36"/>
    </row>
    <row r="531">
      <c r="A531" s="6"/>
      <c r="B531" s="7"/>
      <c r="C531" s="7"/>
      <c r="D531" s="11"/>
      <c r="E531" s="12"/>
      <c r="F531" s="9"/>
      <c r="G531" s="12"/>
      <c r="H531" s="12"/>
      <c r="I531" s="12"/>
      <c r="J531" s="36"/>
      <c r="K531" s="36"/>
    </row>
    <row r="532">
      <c r="A532" s="6"/>
      <c r="B532" s="7"/>
      <c r="C532" s="7"/>
      <c r="D532" s="11"/>
      <c r="E532" s="12"/>
      <c r="F532" s="9"/>
      <c r="G532" s="12"/>
      <c r="H532" s="12"/>
      <c r="I532" s="12"/>
      <c r="J532" s="36"/>
      <c r="K532" s="36"/>
    </row>
    <row r="533">
      <c r="A533" s="6"/>
      <c r="B533" s="7"/>
      <c r="C533" s="7"/>
      <c r="D533" s="11"/>
      <c r="E533" s="12"/>
      <c r="F533" s="9"/>
      <c r="G533" s="12"/>
      <c r="H533" s="12"/>
      <c r="I533" s="12"/>
      <c r="J533" s="36"/>
      <c r="K533" s="36"/>
    </row>
    <row r="534">
      <c r="A534" s="6"/>
      <c r="B534" s="7"/>
      <c r="C534" s="7"/>
      <c r="D534" s="11"/>
      <c r="E534" s="12"/>
      <c r="F534" s="9"/>
      <c r="G534" s="12"/>
      <c r="H534" s="12"/>
      <c r="I534" s="12"/>
      <c r="J534" s="36"/>
      <c r="K534" s="36"/>
    </row>
    <row r="535">
      <c r="A535" s="6"/>
      <c r="B535" s="7"/>
      <c r="C535" s="7"/>
      <c r="D535" s="11"/>
      <c r="E535" s="12"/>
      <c r="F535" s="9"/>
      <c r="G535" s="12"/>
      <c r="H535" s="12"/>
      <c r="I535" s="12"/>
      <c r="J535" s="36"/>
      <c r="K535" s="36"/>
    </row>
    <row r="536">
      <c r="A536" s="6"/>
      <c r="B536" s="7"/>
      <c r="C536" s="7"/>
      <c r="D536" s="11"/>
      <c r="E536" s="12"/>
      <c r="F536" s="9"/>
      <c r="G536" s="12"/>
      <c r="H536" s="12"/>
      <c r="I536" s="12"/>
      <c r="J536" s="36"/>
      <c r="K536" s="36"/>
    </row>
    <row r="537">
      <c r="A537" s="6"/>
      <c r="B537" s="7"/>
      <c r="C537" s="7"/>
      <c r="D537" s="11"/>
      <c r="E537" s="12"/>
      <c r="F537" s="9"/>
      <c r="G537" s="12"/>
      <c r="H537" s="12"/>
      <c r="I537" s="12"/>
      <c r="J537" s="36"/>
      <c r="K537" s="36"/>
    </row>
    <row r="538">
      <c r="A538" s="16"/>
      <c r="B538" s="7"/>
      <c r="C538" s="7"/>
      <c r="D538" s="11"/>
      <c r="E538" s="12"/>
      <c r="F538" s="9"/>
      <c r="G538" s="12"/>
      <c r="H538" s="12"/>
      <c r="I538" s="12"/>
      <c r="J538" s="36"/>
      <c r="K538" s="36"/>
    </row>
    <row r="539">
      <c r="A539" s="6"/>
      <c r="B539" s="7"/>
      <c r="C539" s="7"/>
      <c r="D539" s="11"/>
      <c r="E539" s="12"/>
      <c r="F539" s="9"/>
      <c r="G539" s="12"/>
      <c r="H539" s="12"/>
      <c r="I539" s="12"/>
      <c r="J539" s="36"/>
      <c r="K539" s="36"/>
    </row>
    <row r="540">
      <c r="A540" s="6"/>
      <c r="B540" s="7"/>
      <c r="C540" s="7"/>
      <c r="D540" s="11"/>
      <c r="E540" s="12"/>
      <c r="F540" s="9"/>
      <c r="G540" s="12"/>
      <c r="H540" s="12"/>
      <c r="I540" s="12"/>
      <c r="J540" s="36"/>
      <c r="K540" s="36"/>
    </row>
    <row r="541">
      <c r="A541" s="6"/>
      <c r="B541" s="7"/>
      <c r="C541" s="7"/>
      <c r="D541" s="11"/>
      <c r="E541" s="12"/>
      <c r="F541" s="9"/>
      <c r="G541" s="12"/>
      <c r="H541" s="12"/>
      <c r="I541" s="12"/>
      <c r="J541" s="36"/>
      <c r="K541" s="36"/>
    </row>
    <row r="542">
      <c r="A542" s="6"/>
      <c r="B542" s="7"/>
      <c r="C542" s="7"/>
      <c r="D542" s="11"/>
      <c r="E542" s="12"/>
      <c r="F542" s="9"/>
      <c r="G542" s="12"/>
      <c r="H542" s="12"/>
      <c r="I542" s="12"/>
      <c r="J542" s="36"/>
      <c r="K542" s="36"/>
    </row>
    <row r="543">
      <c r="A543" s="6"/>
      <c r="B543" s="7"/>
      <c r="C543" s="7"/>
      <c r="D543" s="11"/>
      <c r="E543" s="12"/>
      <c r="F543" s="9"/>
      <c r="G543" s="12"/>
      <c r="H543" s="12"/>
      <c r="I543" s="12"/>
      <c r="J543" s="36"/>
      <c r="K543" s="36"/>
    </row>
    <row r="544">
      <c r="A544" s="6"/>
      <c r="B544" s="7"/>
      <c r="C544" s="7"/>
      <c r="D544" s="11"/>
      <c r="E544" s="12"/>
      <c r="F544" s="9"/>
      <c r="G544" s="12"/>
      <c r="H544" s="12"/>
      <c r="I544" s="12"/>
      <c r="J544" s="36"/>
      <c r="K544" s="36"/>
    </row>
    <row r="545">
      <c r="A545" s="6"/>
      <c r="B545" s="7"/>
      <c r="C545" s="7"/>
      <c r="D545" s="11"/>
      <c r="E545" s="12"/>
      <c r="F545" s="9"/>
      <c r="G545" s="12"/>
      <c r="H545" s="12"/>
      <c r="I545" s="12"/>
      <c r="J545" s="36"/>
      <c r="K545" s="36"/>
    </row>
    <row r="546">
      <c r="A546" s="6"/>
      <c r="B546" s="7"/>
      <c r="C546" s="7"/>
      <c r="D546" s="11"/>
      <c r="E546" s="12"/>
      <c r="F546" s="9"/>
      <c r="G546" s="12"/>
      <c r="H546" s="12"/>
      <c r="I546" s="12"/>
      <c r="J546" s="36"/>
      <c r="K546" s="36"/>
    </row>
    <row r="547">
      <c r="A547" s="6"/>
      <c r="B547" s="7"/>
      <c r="C547" s="7"/>
      <c r="D547" s="11"/>
      <c r="E547" s="12"/>
      <c r="F547" s="9"/>
      <c r="G547" s="12"/>
      <c r="H547" s="12"/>
      <c r="I547" s="12"/>
      <c r="J547" s="36"/>
      <c r="K547" s="36"/>
    </row>
    <row r="548">
      <c r="A548" s="6"/>
      <c r="B548" s="7"/>
      <c r="C548" s="7"/>
      <c r="D548" s="11"/>
      <c r="E548" s="12"/>
      <c r="F548" s="9"/>
      <c r="G548" s="12"/>
      <c r="H548" s="12"/>
      <c r="I548" s="12"/>
      <c r="J548" s="36"/>
      <c r="K548" s="36"/>
    </row>
    <row r="549">
      <c r="A549" s="6"/>
      <c r="B549" s="7"/>
      <c r="C549" s="7"/>
      <c r="D549" s="11"/>
      <c r="E549" s="12"/>
      <c r="F549" s="9"/>
      <c r="G549" s="12"/>
      <c r="H549" s="12"/>
      <c r="I549" s="12"/>
      <c r="J549" s="36"/>
      <c r="K549" s="36"/>
    </row>
    <row r="550">
      <c r="A550" s="6"/>
      <c r="B550" s="7"/>
      <c r="C550" s="7"/>
      <c r="D550" s="11"/>
      <c r="E550" s="12"/>
      <c r="F550" s="9"/>
      <c r="G550" s="12"/>
      <c r="H550" s="12"/>
      <c r="I550" s="12"/>
      <c r="J550" s="36"/>
      <c r="K550" s="36"/>
    </row>
    <row r="551">
      <c r="A551" s="6"/>
      <c r="B551" s="7"/>
      <c r="C551" s="7"/>
      <c r="D551" s="11"/>
      <c r="E551" s="12"/>
      <c r="F551" s="9"/>
      <c r="G551" s="12"/>
      <c r="H551" s="12"/>
      <c r="I551" s="12"/>
      <c r="J551" s="36"/>
      <c r="K551" s="36"/>
    </row>
    <row r="552">
      <c r="A552" s="6"/>
      <c r="B552" s="7"/>
      <c r="C552" s="7"/>
      <c r="D552" s="11"/>
      <c r="E552" s="12"/>
      <c r="F552" s="9"/>
      <c r="G552" s="12"/>
      <c r="H552" s="12"/>
      <c r="I552" s="12"/>
      <c r="J552" s="36"/>
      <c r="K552" s="36"/>
    </row>
    <row r="553">
      <c r="A553" s="6"/>
      <c r="B553" s="7"/>
      <c r="C553" s="7"/>
      <c r="D553" s="11"/>
      <c r="E553" s="12"/>
      <c r="F553" s="9"/>
      <c r="G553" s="12"/>
      <c r="H553" s="12"/>
      <c r="I553" s="12"/>
      <c r="J553" s="36"/>
      <c r="K553" s="36"/>
    </row>
    <row r="554">
      <c r="A554" s="16"/>
      <c r="B554" s="7"/>
      <c r="C554" s="7"/>
      <c r="D554" s="11"/>
      <c r="E554" s="12"/>
      <c r="F554" s="9"/>
      <c r="G554" s="12"/>
      <c r="H554" s="12"/>
      <c r="I554" s="12"/>
      <c r="J554" s="36"/>
      <c r="K554" s="36"/>
    </row>
    <row r="555">
      <c r="A555" s="6"/>
      <c r="B555" s="7"/>
      <c r="C555" s="7"/>
      <c r="D555" s="11"/>
      <c r="E555" s="12"/>
      <c r="F555" s="9"/>
      <c r="G555" s="12"/>
      <c r="H555" s="12"/>
      <c r="I555" s="12"/>
      <c r="J555" s="36"/>
      <c r="K555" s="36"/>
    </row>
    <row r="556">
      <c r="A556" s="16"/>
      <c r="B556" s="7"/>
      <c r="C556" s="7"/>
      <c r="D556" s="11"/>
      <c r="E556" s="12"/>
      <c r="F556" s="9"/>
      <c r="G556" s="12"/>
      <c r="H556" s="12"/>
      <c r="I556" s="12"/>
      <c r="J556" s="36"/>
      <c r="K556" s="36"/>
    </row>
    <row r="557">
      <c r="A557" s="16"/>
      <c r="B557" s="7"/>
      <c r="C557" s="7"/>
      <c r="D557" s="11"/>
      <c r="E557" s="12"/>
      <c r="F557" s="9"/>
      <c r="G557" s="12"/>
      <c r="H557" s="12"/>
      <c r="I557" s="12"/>
      <c r="J557" s="36"/>
      <c r="K557" s="36"/>
    </row>
    <row r="558">
      <c r="A558" s="6"/>
      <c r="B558" s="7"/>
      <c r="C558" s="7"/>
      <c r="D558" s="11"/>
      <c r="E558" s="12"/>
      <c r="F558" s="9"/>
      <c r="G558" s="12"/>
      <c r="H558" s="12"/>
      <c r="I558" s="12"/>
      <c r="J558" s="36"/>
      <c r="K558" s="36"/>
    </row>
    <row r="559">
      <c r="A559" s="6"/>
      <c r="B559" s="7"/>
      <c r="C559" s="7"/>
      <c r="D559" s="11"/>
      <c r="E559" s="12"/>
      <c r="F559" s="9"/>
      <c r="G559" s="12"/>
      <c r="H559" s="12"/>
      <c r="I559" s="12"/>
      <c r="J559" s="36"/>
      <c r="K559" s="36"/>
    </row>
    <row r="560">
      <c r="A560" s="6"/>
      <c r="B560" s="7"/>
      <c r="C560" s="7"/>
      <c r="D560" s="11"/>
      <c r="E560" s="12"/>
      <c r="F560" s="9"/>
      <c r="G560" s="12"/>
      <c r="H560" s="12"/>
      <c r="I560" s="12"/>
      <c r="J560" s="36"/>
      <c r="K560" s="36"/>
    </row>
    <row r="561">
      <c r="A561" s="6"/>
      <c r="B561" s="7"/>
      <c r="C561" s="7"/>
      <c r="D561" s="11"/>
      <c r="E561" s="12"/>
      <c r="F561" s="9"/>
      <c r="G561" s="12"/>
      <c r="H561" s="12"/>
      <c r="I561" s="12"/>
      <c r="J561" s="36"/>
      <c r="K561" s="36"/>
    </row>
    <row r="562">
      <c r="A562" s="6"/>
      <c r="B562" s="7"/>
      <c r="C562" s="7"/>
      <c r="D562" s="11"/>
      <c r="E562" s="12"/>
      <c r="F562" s="9"/>
      <c r="G562" s="12"/>
      <c r="H562" s="12"/>
      <c r="I562" s="12"/>
      <c r="J562" s="36"/>
      <c r="K562" s="36"/>
    </row>
    <row r="563">
      <c r="A563" s="6"/>
      <c r="B563" s="7"/>
      <c r="C563" s="7"/>
      <c r="D563" s="11"/>
      <c r="E563" s="12"/>
      <c r="F563" s="9"/>
      <c r="G563" s="12"/>
      <c r="H563" s="12"/>
      <c r="I563" s="12"/>
      <c r="J563" s="36"/>
      <c r="K563" s="36"/>
    </row>
    <row r="564">
      <c r="A564" s="6"/>
      <c r="B564" s="7"/>
      <c r="C564" s="7"/>
      <c r="D564" s="11"/>
      <c r="E564" s="12"/>
      <c r="F564" s="9"/>
      <c r="G564" s="12"/>
      <c r="H564" s="12"/>
      <c r="I564" s="12"/>
      <c r="J564" s="36"/>
      <c r="K564" s="36"/>
    </row>
    <row r="565">
      <c r="A565" s="16"/>
      <c r="B565" s="7"/>
      <c r="C565" s="7"/>
      <c r="D565" s="11"/>
      <c r="E565" s="12"/>
      <c r="F565" s="9"/>
      <c r="G565" s="12"/>
      <c r="H565" s="12"/>
      <c r="I565" s="12"/>
      <c r="J565" s="36"/>
      <c r="K565" s="36"/>
    </row>
    <row r="566">
      <c r="A566" s="6"/>
      <c r="B566" s="7"/>
      <c r="C566" s="7"/>
      <c r="D566" s="11"/>
      <c r="E566" s="12"/>
      <c r="F566" s="9"/>
      <c r="G566" s="12"/>
      <c r="H566" s="12"/>
      <c r="I566" s="12"/>
      <c r="J566" s="36"/>
      <c r="K566" s="36"/>
    </row>
    <row r="567">
      <c r="A567" s="6"/>
      <c r="B567" s="7"/>
      <c r="C567" s="7"/>
      <c r="D567" s="11"/>
      <c r="E567" s="12"/>
      <c r="F567" s="9"/>
      <c r="G567" s="12"/>
      <c r="H567" s="12"/>
      <c r="I567" s="12"/>
      <c r="J567" s="36"/>
      <c r="K567" s="36"/>
    </row>
    <row r="568">
      <c r="A568" s="6"/>
      <c r="B568" s="7"/>
      <c r="C568" s="7"/>
      <c r="D568" s="11"/>
      <c r="E568" s="12"/>
      <c r="F568" s="9"/>
      <c r="G568" s="12"/>
      <c r="H568" s="12"/>
      <c r="I568" s="12"/>
      <c r="J568" s="36"/>
      <c r="K568" s="36"/>
    </row>
    <row r="569">
      <c r="A569" s="6"/>
      <c r="B569" s="7"/>
      <c r="C569" s="7"/>
      <c r="D569" s="11"/>
      <c r="E569" s="12"/>
      <c r="F569" s="9"/>
      <c r="G569" s="12"/>
      <c r="H569" s="12"/>
      <c r="I569" s="12"/>
      <c r="J569" s="36"/>
      <c r="K569" s="36"/>
    </row>
    <row r="570">
      <c r="A570" s="6"/>
      <c r="B570" s="7"/>
      <c r="C570" s="7"/>
      <c r="D570" s="11"/>
      <c r="E570" s="12"/>
      <c r="F570" s="9"/>
      <c r="G570" s="12"/>
      <c r="H570" s="12"/>
      <c r="I570" s="12"/>
      <c r="J570" s="36"/>
      <c r="K570" s="36"/>
    </row>
    <row r="571">
      <c r="A571" s="6"/>
      <c r="B571" s="7"/>
      <c r="C571" s="7"/>
      <c r="D571" s="11"/>
      <c r="E571" s="12"/>
      <c r="F571" s="9"/>
      <c r="G571" s="12"/>
      <c r="H571" s="12"/>
      <c r="I571" s="12"/>
      <c r="J571" s="36"/>
      <c r="K571" s="36"/>
    </row>
    <row r="572">
      <c r="A572" s="6"/>
      <c r="B572" s="7"/>
      <c r="C572" s="7"/>
      <c r="D572" s="11"/>
      <c r="E572" s="12"/>
      <c r="F572" s="9"/>
      <c r="G572" s="12"/>
      <c r="H572" s="12"/>
      <c r="I572" s="12"/>
      <c r="J572" s="36"/>
      <c r="K572" s="36"/>
    </row>
    <row r="573">
      <c r="A573" s="6"/>
      <c r="B573" s="7"/>
      <c r="C573" s="7"/>
      <c r="D573" s="11"/>
      <c r="E573" s="12"/>
      <c r="F573" s="9"/>
      <c r="G573" s="12"/>
      <c r="H573" s="12"/>
      <c r="I573" s="12"/>
      <c r="J573" s="36"/>
      <c r="K573" s="36"/>
    </row>
    <row r="574">
      <c r="A574" s="6"/>
      <c r="B574" s="7"/>
      <c r="C574" s="7"/>
      <c r="D574" s="11"/>
      <c r="E574" s="12"/>
      <c r="F574" s="9"/>
      <c r="G574" s="12"/>
      <c r="H574" s="12"/>
      <c r="I574" s="12"/>
      <c r="J574" s="36"/>
      <c r="K574" s="36"/>
    </row>
    <row r="575">
      <c r="A575" s="6"/>
      <c r="B575" s="7"/>
      <c r="C575" s="7"/>
      <c r="D575" s="11"/>
      <c r="E575" s="12"/>
      <c r="F575" s="9"/>
      <c r="G575" s="12"/>
      <c r="H575" s="12"/>
      <c r="I575" s="12"/>
      <c r="J575" s="36"/>
      <c r="K575" s="36"/>
    </row>
    <row r="576">
      <c r="A576" s="6"/>
      <c r="B576" s="7"/>
      <c r="C576" s="7"/>
      <c r="D576" s="11"/>
      <c r="E576" s="12"/>
      <c r="F576" s="9"/>
      <c r="G576" s="12"/>
      <c r="H576" s="12"/>
      <c r="I576" s="12"/>
      <c r="J576" s="36"/>
      <c r="K576" s="36"/>
    </row>
    <row r="577">
      <c r="A577" s="6"/>
      <c r="B577" s="7"/>
      <c r="C577" s="7"/>
      <c r="D577" s="11"/>
      <c r="E577" s="12"/>
      <c r="F577" s="9"/>
      <c r="G577" s="12"/>
      <c r="H577" s="12"/>
      <c r="I577" s="12"/>
      <c r="J577" s="36"/>
      <c r="K577" s="36"/>
    </row>
    <row r="578">
      <c r="A578" s="6"/>
      <c r="B578" s="7"/>
      <c r="C578" s="7"/>
      <c r="D578" s="11"/>
      <c r="E578" s="12"/>
      <c r="F578" s="9"/>
      <c r="G578" s="12"/>
      <c r="H578" s="12"/>
      <c r="I578" s="12"/>
      <c r="J578" s="36"/>
      <c r="K578" s="36"/>
    </row>
    <row r="579">
      <c r="A579" s="6"/>
      <c r="B579" s="7"/>
      <c r="C579" s="7"/>
      <c r="D579" s="11"/>
      <c r="E579" s="12"/>
      <c r="F579" s="9"/>
      <c r="G579" s="12"/>
      <c r="H579" s="12"/>
      <c r="I579" s="12"/>
      <c r="J579" s="36"/>
      <c r="K579" s="36"/>
    </row>
    <row r="580">
      <c r="A580" s="16"/>
      <c r="B580" s="7"/>
      <c r="C580" s="7"/>
      <c r="D580" s="11"/>
      <c r="E580" s="12"/>
      <c r="F580" s="9"/>
      <c r="G580" s="12"/>
      <c r="H580" s="12"/>
      <c r="I580" s="12"/>
      <c r="J580" s="36"/>
      <c r="K580" s="36"/>
    </row>
    <row r="581">
      <c r="A581" s="6"/>
      <c r="B581" s="7"/>
      <c r="C581" s="7"/>
      <c r="D581" s="11"/>
      <c r="E581" s="12"/>
      <c r="F581" s="9"/>
      <c r="G581" s="12"/>
      <c r="H581" s="12"/>
      <c r="I581" s="12"/>
      <c r="J581" s="36"/>
      <c r="K581" s="36"/>
    </row>
    <row r="582">
      <c r="A582" s="6"/>
      <c r="B582" s="7"/>
      <c r="C582" s="7"/>
      <c r="D582" s="11"/>
      <c r="E582" s="12"/>
      <c r="F582" s="9"/>
      <c r="G582" s="12"/>
      <c r="H582" s="12"/>
      <c r="I582" s="12"/>
      <c r="J582" s="36"/>
      <c r="K582" s="36"/>
    </row>
    <row r="583">
      <c r="A583" s="6"/>
      <c r="B583" s="7"/>
      <c r="C583" s="7"/>
      <c r="D583" s="11"/>
      <c r="E583" s="12"/>
      <c r="F583" s="9"/>
      <c r="G583" s="12"/>
      <c r="H583" s="12"/>
      <c r="I583" s="12"/>
      <c r="J583" s="36"/>
      <c r="K583" s="36"/>
    </row>
    <row r="584">
      <c r="A584" s="6"/>
      <c r="B584" s="7"/>
      <c r="C584" s="7"/>
      <c r="D584" s="11"/>
      <c r="E584" s="12"/>
      <c r="F584" s="9"/>
      <c r="G584" s="12"/>
      <c r="H584" s="12"/>
      <c r="I584" s="12"/>
      <c r="J584" s="36"/>
      <c r="K584" s="36"/>
    </row>
    <row r="585">
      <c r="A585" s="16"/>
      <c r="B585" s="7"/>
      <c r="C585" s="7"/>
      <c r="D585" s="11"/>
      <c r="E585" s="12"/>
      <c r="F585" s="9"/>
      <c r="G585" s="12"/>
      <c r="H585" s="12"/>
      <c r="I585" s="12"/>
      <c r="J585" s="36"/>
      <c r="K585" s="36"/>
    </row>
    <row r="586">
      <c r="A586" s="6"/>
      <c r="B586" s="7"/>
      <c r="C586" s="7"/>
      <c r="D586" s="11"/>
      <c r="E586" s="12"/>
      <c r="F586" s="9"/>
      <c r="G586" s="12"/>
      <c r="H586" s="12"/>
      <c r="I586" s="12"/>
      <c r="J586" s="36"/>
      <c r="K586" s="36"/>
    </row>
    <row r="587">
      <c r="A587" s="6"/>
      <c r="B587" s="7"/>
      <c r="C587" s="7"/>
      <c r="D587" s="11"/>
      <c r="E587" s="12"/>
      <c r="F587" s="9"/>
      <c r="G587" s="12"/>
      <c r="H587" s="12"/>
      <c r="I587" s="12"/>
      <c r="J587" s="36"/>
      <c r="K587" s="36"/>
    </row>
    <row r="588">
      <c r="A588" s="16"/>
      <c r="B588" s="7"/>
      <c r="C588" s="7"/>
      <c r="D588" s="11"/>
      <c r="E588" s="12"/>
      <c r="F588" s="9"/>
      <c r="G588" s="12"/>
      <c r="H588" s="12"/>
      <c r="I588" s="12"/>
      <c r="J588" s="36"/>
      <c r="K588" s="36"/>
    </row>
    <row r="589">
      <c r="A589" s="6"/>
      <c r="B589" s="7"/>
      <c r="C589" s="7"/>
      <c r="D589" s="11"/>
      <c r="E589" s="12"/>
      <c r="F589" s="9"/>
      <c r="G589" s="12"/>
      <c r="H589" s="12"/>
      <c r="I589" s="12"/>
      <c r="J589" s="36"/>
      <c r="K589" s="36"/>
    </row>
    <row r="590">
      <c r="A590" s="6"/>
      <c r="B590" s="7"/>
      <c r="C590" s="7"/>
      <c r="D590" s="11"/>
      <c r="E590" s="12"/>
      <c r="F590" s="9"/>
      <c r="G590" s="12"/>
      <c r="H590" s="12"/>
      <c r="I590" s="12"/>
      <c r="J590" s="36"/>
      <c r="K590" s="36"/>
    </row>
    <row r="591">
      <c r="A591" s="6"/>
      <c r="B591" s="7"/>
      <c r="C591" s="7"/>
      <c r="D591" s="11"/>
      <c r="E591" s="12"/>
      <c r="F591" s="9"/>
      <c r="G591" s="12"/>
      <c r="H591" s="12"/>
      <c r="I591" s="12"/>
      <c r="J591" s="36"/>
      <c r="K591" s="36"/>
    </row>
    <row r="592">
      <c r="A592" s="6"/>
      <c r="B592" s="7"/>
      <c r="C592" s="7"/>
      <c r="D592" s="11"/>
      <c r="E592" s="12"/>
      <c r="F592" s="9"/>
      <c r="G592" s="12"/>
      <c r="H592" s="12"/>
      <c r="I592" s="12"/>
      <c r="J592" s="36"/>
      <c r="K592" s="36"/>
    </row>
    <row r="593">
      <c r="A593" s="6"/>
      <c r="B593" s="7"/>
      <c r="C593" s="7"/>
      <c r="D593" s="11"/>
      <c r="E593" s="12"/>
      <c r="F593" s="9"/>
      <c r="G593" s="12"/>
      <c r="H593" s="12"/>
      <c r="I593" s="12"/>
      <c r="J593" s="36"/>
      <c r="K593" s="36"/>
    </row>
    <row r="594">
      <c r="A594" s="6"/>
      <c r="B594" s="7"/>
      <c r="C594" s="7"/>
      <c r="D594" s="11"/>
      <c r="E594" s="12"/>
      <c r="F594" s="9"/>
      <c r="G594" s="12"/>
      <c r="H594" s="12"/>
      <c r="I594" s="12"/>
      <c r="J594" s="36"/>
      <c r="K594" s="36"/>
    </row>
    <row r="595">
      <c r="A595" s="6"/>
      <c r="B595" s="7"/>
      <c r="C595" s="7"/>
      <c r="D595" s="11"/>
      <c r="E595" s="12"/>
      <c r="F595" s="9"/>
      <c r="G595" s="12"/>
      <c r="H595" s="12"/>
      <c r="I595" s="12"/>
      <c r="J595" s="36"/>
      <c r="K595" s="36"/>
    </row>
    <row r="596">
      <c r="A596" s="6"/>
      <c r="B596" s="7"/>
      <c r="C596" s="7"/>
      <c r="D596" s="11"/>
      <c r="E596" s="12"/>
      <c r="F596" s="9"/>
      <c r="G596" s="12"/>
      <c r="H596" s="12"/>
      <c r="I596" s="12"/>
      <c r="J596" s="36"/>
      <c r="K596" s="36"/>
    </row>
    <row r="597">
      <c r="A597" s="6"/>
      <c r="B597" s="7"/>
      <c r="C597" s="7"/>
      <c r="D597" s="11"/>
      <c r="E597" s="12"/>
      <c r="F597" s="9"/>
      <c r="G597" s="12"/>
      <c r="H597" s="12"/>
      <c r="I597" s="12"/>
      <c r="J597" s="36"/>
      <c r="K597" s="36"/>
    </row>
    <row r="598">
      <c r="A598" s="6"/>
      <c r="B598" s="7"/>
      <c r="C598" s="7"/>
      <c r="D598" s="11"/>
      <c r="E598" s="12"/>
      <c r="F598" s="9"/>
      <c r="G598" s="12"/>
      <c r="H598" s="12"/>
      <c r="I598" s="12"/>
      <c r="J598" s="36"/>
      <c r="K598" s="36"/>
    </row>
    <row r="599">
      <c r="A599" s="6"/>
      <c r="B599" s="7"/>
      <c r="C599" s="7"/>
      <c r="D599" s="11"/>
      <c r="E599" s="12"/>
      <c r="F599" s="9"/>
      <c r="G599" s="12"/>
      <c r="H599" s="12"/>
      <c r="I599" s="12"/>
      <c r="J599" s="36"/>
      <c r="K599" s="36"/>
    </row>
    <row r="600">
      <c r="A600" s="6"/>
      <c r="B600" s="7"/>
      <c r="C600" s="7"/>
      <c r="D600" s="11"/>
      <c r="E600" s="12"/>
      <c r="F600" s="9"/>
      <c r="G600" s="12"/>
      <c r="H600" s="12"/>
      <c r="I600" s="12"/>
      <c r="J600" s="36"/>
      <c r="K600" s="36"/>
    </row>
    <row r="601">
      <c r="A601" s="6"/>
      <c r="B601" s="7"/>
      <c r="C601" s="7"/>
      <c r="D601" s="11"/>
      <c r="E601" s="12"/>
      <c r="F601" s="9"/>
      <c r="G601" s="12"/>
      <c r="H601" s="12"/>
      <c r="I601" s="12"/>
      <c r="J601" s="36"/>
      <c r="K601" s="36"/>
    </row>
    <row r="602">
      <c r="A602" s="6"/>
      <c r="B602" s="7"/>
      <c r="C602" s="7"/>
      <c r="D602" s="11"/>
      <c r="E602" s="12"/>
      <c r="F602" s="9"/>
      <c r="G602" s="12"/>
      <c r="H602" s="12"/>
      <c r="I602" s="12"/>
      <c r="J602" s="36"/>
      <c r="K602" s="36"/>
    </row>
    <row r="603">
      <c r="A603" s="6"/>
      <c r="B603" s="7"/>
      <c r="C603" s="7"/>
      <c r="D603" s="11"/>
      <c r="E603" s="12"/>
      <c r="F603" s="9"/>
      <c r="G603" s="12"/>
      <c r="H603" s="12"/>
      <c r="I603" s="12"/>
      <c r="J603" s="36"/>
      <c r="K603" s="36"/>
    </row>
    <row r="604">
      <c r="A604" s="6"/>
      <c r="B604" s="7"/>
      <c r="C604" s="7"/>
      <c r="D604" s="11"/>
      <c r="E604" s="12"/>
      <c r="F604" s="9"/>
      <c r="G604" s="12"/>
      <c r="H604" s="12"/>
      <c r="I604" s="12"/>
      <c r="J604" s="36"/>
      <c r="K604" s="36"/>
    </row>
    <row r="605">
      <c r="A605" s="6"/>
      <c r="B605" s="7"/>
      <c r="C605" s="7"/>
      <c r="D605" s="11"/>
      <c r="E605" s="12"/>
      <c r="F605" s="9"/>
      <c r="G605" s="12"/>
      <c r="H605" s="12"/>
      <c r="I605" s="12"/>
      <c r="J605" s="36"/>
      <c r="K605" s="36"/>
    </row>
    <row r="606">
      <c r="A606" s="16"/>
      <c r="B606" s="7"/>
      <c r="C606" s="7"/>
      <c r="D606" s="11"/>
      <c r="E606" s="12"/>
      <c r="F606" s="9"/>
      <c r="G606" s="12"/>
      <c r="H606" s="12"/>
      <c r="I606" s="12"/>
      <c r="J606" s="36"/>
      <c r="K606" s="36"/>
    </row>
    <row r="607">
      <c r="A607" s="6"/>
      <c r="B607" s="7"/>
      <c r="C607" s="7"/>
      <c r="D607" s="11"/>
      <c r="E607" s="12"/>
      <c r="F607" s="9"/>
      <c r="G607" s="12"/>
      <c r="H607" s="12"/>
      <c r="I607" s="12"/>
      <c r="J607" s="36"/>
      <c r="K607" s="36"/>
    </row>
    <row r="608">
      <c r="A608" s="6"/>
      <c r="B608" s="7"/>
      <c r="C608" s="7"/>
      <c r="D608" s="11"/>
      <c r="E608" s="12"/>
      <c r="F608" s="9"/>
      <c r="G608" s="12"/>
      <c r="H608" s="12"/>
      <c r="I608" s="12"/>
      <c r="J608" s="36"/>
      <c r="K608" s="36"/>
    </row>
    <row r="609">
      <c r="A609" s="6"/>
      <c r="B609" s="7"/>
      <c r="C609" s="7"/>
      <c r="D609" s="11"/>
      <c r="E609" s="12"/>
      <c r="F609" s="9"/>
      <c r="G609" s="12"/>
      <c r="H609" s="12"/>
      <c r="I609" s="12"/>
      <c r="J609" s="36"/>
      <c r="K609" s="36"/>
    </row>
    <row r="610">
      <c r="A610" s="6"/>
      <c r="B610" s="7"/>
      <c r="C610" s="7"/>
      <c r="D610" s="11"/>
      <c r="E610" s="12"/>
      <c r="F610" s="9"/>
      <c r="G610" s="12"/>
      <c r="H610" s="12"/>
      <c r="I610" s="12"/>
      <c r="J610" s="36"/>
      <c r="K610" s="36"/>
    </row>
    <row r="611">
      <c r="A611" s="6"/>
      <c r="B611" s="7"/>
      <c r="C611" s="7"/>
      <c r="D611" s="11"/>
      <c r="E611" s="12"/>
      <c r="F611" s="9"/>
      <c r="G611" s="12"/>
      <c r="H611" s="12"/>
      <c r="I611" s="12"/>
      <c r="J611" s="36"/>
      <c r="K611" s="36"/>
    </row>
    <row r="612">
      <c r="A612" s="6"/>
      <c r="B612" s="7"/>
      <c r="C612" s="7"/>
      <c r="D612" s="11"/>
      <c r="E612" s="12"/>
      <c r="F612" s="9"/>
      <c r="G612" s="12"/>
      <c r="H612" s="12"/>
      <c r="I612" s="12"/>
      <c r="J612" s="36"/>
      <c r="K612" s="36"/>
    </row>
    <row r="613">
      <c r="A613" s="6"/>
      <c r="B613" s="7"/>
      <c r="C613" s="7"/>
      <c r="D613" s="11"/>
      <c r="E613" s="12"/>
      <c r="F613" s="9"/>
      <c r="G613" s="12"/>
      <c r="H613" s="12"/>
      <c r="I613" s="12"/>
      <c r="J613" s="36"/>
      <c r="K613" s="36"/>
    </row>
    <row r="614">
      <c r="A614" s="6"/>
      <c r="B614" s="7"/>
      <c r="C614" s="7"/>
      <c r="D614" s="11"/>
      <c r="E614" s="12"/>
      <c r="F614" s="9"/>
      <c r="G614" s="12"/>
      <c r="H614" s="12"/>
      <c r="I614" s="12"/>
      <c r="J614" s="36"/>
      <c r="K614" s="36"/>
    </row>
    <row r="615">
      <c r="A615" s="16"/>
      <c r="B615" s="7"/>
      <c r="C615" s="7"/>
      <c r="D615" s="11"/>
      <c r="E615" s="12"/>
      <c r="F615" s="9"/>
      <c r="G615" s="12"/>
      <c r="H615" s="12"/>
      <c r="I615" s="12"/>
      <c r="J615" s="36"/>
      <c r="K615" s="36"/>
    </row>
    <row r="616">
      <c r="A616" s="6"/>
      <c r="B616" s="7"/>
      <c r="C616" s="7"/>
      <c r="D616" s="11"/>
      <c r="E616" s="12"/>
      <c r="F616" s="9"/>
      <c r="G616" s="12"/>
      <c r="H616" s="12"/>
      <c r="I616" s="12"/>
      <c r="J616" s="36"/>
      <c r="K616" s="36"/>
    </row>
    <row r="617">
      <c r="A617" s="6"/>
      <c r="B617" s="7"/>
      <c r="C617" s="7"/>
      <c r="D617" s="11"/>
      <c r="E617" s="12"/>
      <c r="F617" s="9"/>
      <c r="G617" s="12"/>
      <c r="H617" s="12"/>
      <c r="I617" s="12"/>
      <c r="J617" s="36"/>
      <c r="K617" s="36"/>
    </row>
    <row r="618">
      <c r="A618" s="6"/>
      <c r="B618" s="7"/>
      <c r="C618" s="7"/>
      <c r="D618" s="11"/>
      <c r="E618" s="12"/>
      <c r="F618" s="9"/>
      <c r="G618" s="12"/>
      <c r="H618" s="12"/>
      <c r="I618" s="12"/>
      <c r="J618" s="36"/>
      <c r="K618" s="36"/>
    </row>
    <row r="619">
      <c r="A619" s="6"/>
      <c r="B619" s="7"/>
      <c r="C619" s="7"/>
      <c r="D619" s="11"/>
      <c r="E619" s="12"/>
      <c r="F619" s="9"/>
      <c r="G619" s="12"/>
      <c r="H619" s="12"/>
      <c r="I619" s="12"/>
      <c r="J619" s="36"/>
      <c r="K619" s="36"/>
    </row>
    <row r="620">
      <c r="A620" s="6"/>
      <c r="B620" s="7"/>
      <c r="C620" s="7"/>
      <c r="D620" s="11"/>
      <c r="E620" s="12"/>
      <c r="F620" s="9"/>
      <c r="G620" s="12"/>
      <c r="H620" s="12"/>
      <c r="I620" s="12"/>
      <c r="J620" s="36"/>
      <c r="K620" s="36"/>
    </row>
    <row r="621">
      <c r="A621" s="6"/>
      <c r="B621" s="7"/>
      <c r="C621" s="7"/>
      <c r="D621" s="11"/>
      <c r="E621" s="12"/>
      <c r="F621" s="9"/>
      <c r="G621" s="12"/>
      <c r="H621" s="12"/>
      <c r="I621" s="12"/>
      <c r="J621" s="36"/>
      <c r="K621" s="36"/>
    </row>
    <row r="622">
      <c r="A622" s="6"/>
      <c r="B622" s="7"/>
      <c r="C622" s="7"/>
      <c r="D622" s="11"/>
      <c r="E622" s="12"/>
      <c r="F622" s="9"/>
      <c r="G622" s="12"/>
      <c r="H622" s="12"/>
      <c r="I622" s="12"/>
      <c r="J622" s="36"/>
      <c r="K622" s="36"/>
    </row>
    <row r="623">
      <c r="A623" s="6"/>
      <c r="B623" s="7"/>
      <c r="C623" s="7"/>
      <c r="D623" s="11"/>
      <c r="E623" s="12"/>
      <c r="F623" s="9"/>
      <c r="G623" s="12"/>
      <c r="H623" s="12"/>
      <c r="I623" s="12"/>
      <c r="J623" s="36"/>
      <c r="K623" s="36"/>
    </row>
    <row r="624">
      <c r="A624" s="6"/>
      <c r="B624" s="7"/>
      <c r="C624" s="7"/>
      <c r="D624" s="11"/>
      <c r="E624" s="12"/>
      <c r="F624" s="9"/>
      <c r="G624" s="12"/>
      <c r="H624" s="12"/>
      <c r="I624" s="12"/>
      <c r="J624" s="36"/>
      <c r="K624" s="36"/>
    </row>
    <row r="625">
      <c r="A625" s="6"/>
      <c r="B625" s="7"/>
      <c r="C625" s="7"/>
      <c r="D625" s="11"/>
      <c r="E625" s="12"/>
      <c r="F625" s="9"/>
      <c r="G625" s="12"/>
      <c r="H625" s="12"/>
      <c r="I625" s="12"/>
      <c r="J625" s="36"/>
      <c r="K625" s="36"/>
    </row>
    <row r="626">
      <c r="A626" s="6"/>
      <c r="B626" s="7"/>
      <c r="C626" s="7"/>
      <c r="D626" s="11"/>
      <c r="E626" s="12"/>
      <c r="F626" s="9"/>
      <c r="G626" s="12"/>
      <c r="H626" s="12"/>
      <c r="I626" s="12"/>
      <c r="J626" s="36"/>
      <c r="K626" s="36"/>
    </row>
    <row r="627">
      <c r="A627" s="6"/>
      <c r="B627" s="7"/>
      <c r="C627" s="7"/>
      <c r="D627" s="11"/>
      <c r="E627" s="12"/>
      <c r="F627" s="9"/>
      <c r="G627" s="12"/>
      <c r="H627" s="12"/>
      <c r="I627" s="12"/>
      <c r="J627" s="36"/>
      <c r="K627" s="36"/>
    </row>
    <row r="628">
      <c r="A628" s="6"/>
      <c r="B628" s="7"/>
      <c r="C628" s="7"/>
      <c r="D628" s="11"/>
      <c r="E628" s="12"/>
      <c r="F628" s="9"/>
      <c r="G628" s="12"/>
      <c r="H628" s="12"/>
      <c r="I628" s="12"/>
      <c r="J628" s="36"/>
      <c r="K628" s="36"/>
    </row>
    <row r="629">
      <c r="A629" s="6"/>
      <c r="B629" s="7"/>
      <c r="C629" s="7"/>
      <c r="D629" s="11"/>
      <c r="E629" s="12"/>
      <c r="F629" s="9"/>
      <c r="G629" s="12"/>
      <c r="H629" s="12"/>
      <c r="I629" s="12"/>
      <c r="J629" s="36"/>
      <c r="K629" s="36"/>
    </row>
    <row r="630">
      <c r="A630" s="16"/>
      <c r="B630" s="7"/>
      <c r="C630" s="7"/>
      <c r="D630" s="11"/>
      <c r="E630" s="12"/>
      <c r="F630" s="9"/>
      <c r="G630" s="12"/>
      <c r="H630" s="12"/>
      <c r="I630" s="12"/>
      <c r="J630" s="36"/>
      <c r="K630" s="36"/>
    </row>
    <row r="631">
      <c r="A631" s="6"/>
      <c r="B631" s="7"/>
      <c r="C631" s="7"/>
      <c r="D631" s="11"/>
      <c r="E631" s="12"/>
      <c r="F631" s="9"/>
      <c r="G631" s="12"/>
      <c r="H631" s="12"/>
      <c r="I631" s="12"/>
      <c r="J631" s="36"/>
      <c r="K631" s="36"/>
    </row>
    <row r="632">
      <c r="A632" s="6"/>
      <c r="B632" s="7"/>
      <c r="C632" s="7"/>
      <c r="D632" s="11"/>
      <c r="E632" s="12"/>
      <c r="F632" s="9"/>
      <c r="G632" s="12"/>
      <c r="H632" s="12"/>
      <c r="I632" s="12"/>
      <c r="J632" s="36"/>
      <c r="K632" s="36"/>
    </row>
    <row r="633">
      <c r="A633" s="16"/>
      <c r="B633" s="7"/>
      <c r="C633" s="7"/>
      <c r="D633" s="11"/>
      <c r="E633" s="12"/>
      <c r="F633" s="9"/>
      <c r="G633" s="12"/>
      <c r="H633" s="12"/>
      <c r="I633" s="12"/>
      <c r="J633" s="36"/>
      <c r="K633" s="36"/>
    </row>
    <row r="634">
      <c r="A634" s="6"/>
      <c r="B634" s="7"/>
      <c r="C634" s="7"/>
      <c r="D634" s="11"/>
      <c r="E634" s="12"/>
      <c r="F634" s="9"/>
      <c r="G634" s="12"/>
      <c r="H634" s="12"/>
      <c r="I634" s="12"/>
      <c r="J634" s="36"/>
      <c r="K634" s="36"/>
    </row>
    <row r="635">
      <c r="A635" s="6"/>
      <c r="B635" s="7"/>
      <c r="C635" s="7"/>
      <c r="D635" s="11"/>
      <c r="E635" s="12"/>
      <c r="F635" s="9"/>
      <c r="G635" s="12"/>
      <c r="H635" s="12"/>
      <c r="I635" s="12"/>
      <c r="J635" s="36"/>
      <c r="K635" s="36"/>
    </row>
    <row r="636">
      <c r="A636" s="6"/>
      <c r="B636" s="7"/>
      <c r="C636" s="7"/>
      <c r="D636" s="11"/>
      <c r="E636" s="12"/>
      <c r="F636" s="9"/>
      <c r="G636" s="12"/>
      <c r="H636" s="12"/>
      <c r="I636" s="12"/>
      <c r="J636" s="36"/>
      <c r="K636" s="36"/>
    </row>
    <row r="637">
      <c r="A637" s="6"/>
      <c r="B637" s="7"/>
      <c r="C637" s="7"/>
      <c r="D637" s="11"/>
      <c r="E637" s="12"/>
      <c r="F637" s="9"/>
      <c r="G637" s="12"/>
      <c r="H637" s="12"/>
      <c r="I637" s="12"/>
      <c r="J637" s="36"/>
      <c r="K637" s="36"/>
    </row>
    <row r="638">
      <c r="A638" s="6"/>
      <c r="B638" s="7"/>
      <c r="C638" s="7"/>
      <c r="D638" s="11"/>
      <c r="E638" s="12"/>
      <c r="F638" s="9"/>
      <c r="G638" s="12"/>
      <c r="H638" s="12"/>
      <c r="I638" s="12"/>
      <c r="J638" s="36"/>
      <c r="K638" s="36"/>
    </row>
    <row r="639">
      <c r="A639" s="6"/>
      <c r="B639" s="7"/>
      <c r="C639" s="7"/>
      <c r="D639" s="11"/>
      <c r="E639" s="12"/>
      <c r="F639" s="9"/>
      <c r="G639" s="12"/>
      <c r="H639" s="12"/>
      <c r="I639" s="12"/>
      <c r="J639" s="36"/>
      <c r="K639" s="36"/>
    </row>
    <row r="640">
      <c r="A640" s="6"/>
      <c r="B640" s="7"/>
      <c r="C640" s="7"/>
      <c r="D640" s="11"/>
      <c r="E640" s="12"/>
      <c r="F640" s="9"/>
      <c r="G640" s="12"/>
      <c r="H640" s="12"/>
      <c r="I640" s="12"/>
      <c r="J640" s="36"/>
      <c r="K640" s="36"/>
    </row>
    <row r="641">
      <c r="A641" s="16"/>
      <c r="B641" s="7"/>
      <c r="C641" s="7"/>
      <c r="D641" s="11"/>
      <c r="E641" s="12"/>
      <c r="F641" s="9"/>
      <c r="G641" s="12"/>
      <c r="H641" s="12"/>
      <c r="I641" s="12"/>
      <c r="J641" s="36"/>
      <c r="K641" s="36"/>
    </row>
    <row r="642">
      <c r="A642" s="6"/>
      <c r="B642" s="7"/>
      <c r="C642" s="7"/>
      <c r="D642" s="11"/>
      <c r="E642" s="12"/>
      <c r="F642" s="9"/>
      <c r="G642" s="12"/>
      <c r="H642" s="12"/>
      <c r="I642" s="12"/>
      <c r="J642" s="36"/>
      <c r="K642" s="36"/>
    </row>
    <row r="643">
      <c r="A643" s="6"/>
      <c r="B643" s="7"/>
      <c r="C643" s="7"/>
      <c r="D643" s="11"/>
      <c r="E643" s="12"/>
      <c r="F643" s="9"/>
      <c r="G643" s="12"/>
      <c r="H643" s="12"/>
      <c r="I643" s="12"/>
      <c r="J643" s="36"/>
      <c r="K643" s="36"/>
    </row>
    <row r="644">
      <c r="A644" s="6"/>
      <c r="B644" s="7"/>
      <c r="C644" s="7"/>
      <c r="D644" s="11"/>
      <c r="E644" s="12"/>
      <c r="F644" s="9"/>
      <c r="G644" s="12"/>
      <c r="H644" s="12"/>
      <c r="I644" s="12"/>
      <c r="J644" s="36"/>
      <c r="K644" s="36"/>
    </row>
    <row r="645">
      <c r="A645" s="6"/>
      <c r="B645" s="7"/>
      <c r="C645" s="7"/>
      <c r="D645" s="11"/>
      <c r="E645" s="12"/>
      <c r="F645" s="9"/>
      <c r="G645" s="12"/>
      <c r="H645" s="12"/>
      <c r="I645" s="12"/>
      <c r="J645" s="36"/>
      <c r="K645" s="36"/>
    </row>
    <row r="646">
      <c r="A646" s="6"/>
      <c r="B646" s="7"/>
      <c r="C646" s="7"/>
      <c r="D646" s="11"/>
      <c r="E646" s="12"/>
      <c r="F646" s="9"/>
      <c r="G646" s="12"/>
      <c r="H646" s="12"/>
      <c r="I646" s="12"/>
      <c r="J646" s="36"/>
      <c r="K646" s="36"/>
    </row>
    <row r="647">
      <c r="A647" s="6"/>
      <c r="B647" s="7"/>
      <c r="C647" s="7"/>
      <c r="D647" s="11"/>
      <c r="E647" s="12"/>
      <c r="F647" s="9"/>
      <c r="G647" s="12"/>
      <c r="H647" s="12"/>
      <c r="I647" s="12"/>
      <c r="J647" s="36"/>
      <c r="K647" s="36"/>
    </row>
    <row r="648">
      <c r="A648" s="6"/>
      <c r="B648" s="7"/>
      <c r="C648" s="7"/>
      <c r="D648" s="11"/>
      <c r="E648" s="12"/>
      <c r="F648" s="9"/>
      <c r="G648" s="12"/>
      <c r="H648" s="12"/>
      <c r="I648" s="12"/>
      <c r="J648" s="36"/>
      <c r="K648" s="36"/>
    </row>
    <row r="649">
      <c r="A649" s="6"/>
      <c r="B649" s="7"/>
      <c r="C649" s="7"/>
      <c r="D649" s="11"/>
      <c r="E649" s="12"/>
      <c r="F649" s="9"/>
      <c r="G649" s="12"/>
      <c r="H649" s="12"/>
      <c r="I649" s="12"/>
      <c r="J649" s="36"/>
      <c r="K649" s="36"/>
    </row>
    <row r="650">
      <c r="A650" s="6"/>
      <c r="B650" s="7"/>
      <c r="C650" s="7"/>
      <c r="D650" s="11"/>
      <c r="E650" s="12"/>
      <c r="F650" s="9"/>
      <c r="G650" s="12"/>
      <c r="H650" s="12"/>
      <c r="I650" s="12"/>
      <c r="J650" s="36"/>
      <c r="K650" s="36"/>
    </row>
    <row r="651">
      <c r="A651" s="6"/>
      <c r="B651" s="7"/>
      <c r="C651" s="7"/>
      <c r="D651" s="11"/>
      <c r="E651" s="12"/>
      <c r="F651" s="9"/>
      <c r="G651" s="12"/>
      <c r="H651" s="12"/>
      <c r="I651" s="12"/>
      <c r="J651" s="36"/>
      <c r="K651" s="36"/>
    </row>
    <row r="652">
      <c r="A652" s="6"/>
      <c r="B652" s="7"/>
      <c r="C652" s="7"/>
      <c r="D652" s="11"/>
      <c r="E652" s="12"/>
      <c r="F652" s="9"/>
      <c r="G652" s="12"/>
      <c r="H652" s="12"/>
      <c r="I652" s="12"/>
      <c r="J652" s="36"/>
      <c r="K652" s="36"/>
    </row>
    <row r="653">
      <c r="A653" s="6"/>
      <c r="B653" s="7"/>
      <c r="C653" s="7"/>
      <c r="D653" s="11"/>
      <c r="E653" s="12"/>
      <c r="F653" s="9"/>
      <c r="G653" s="12"/>
      <c r="H653" s="12"/>
      <c r="I653" s="12"/>
      <c r="J653" s="36"/>
      <c r="K653" s="36"/>
    </row>
    <row r="654">
      <c r="A654" s="6"/>
      <c r="B654" s="7"/>
      <c r="C654" s="7"/>
      <c r="D654" s="11"/>
      <c r="E654" s="12"/>
      <c r="F654" s="9"/>
      <c r="G654" s="12"/>
      <c r="H654" s="12"/>
      <c r="I654" s="12"/>
      <c r="J654" s="36"/>
      <c r="K654" s="36"/>
    </row>
    <row r="655">
      <c r="A655" s="36"/>
      <c r="B655" s="36"/>
      <c r="C655" s="36"/>
      <c r="D655" s="36"/>
      <c r="E655" s="36"/>
      <c r="F655" s="54"/>
      <c r="G655" s="52"/>
      <c r="H655" s="36"/>
      <c r="I655" s="36"/>
      <c r="J655" s="36"/>
      <c r="K655" s="36"/>
    </row>
    <row r="656">
      <c r="A656" s="36"/>
      <c r="B656" s="36"/>
      <c r="C656" s="36"/>
      <c r="D656" s="36"/>
      <c r="E656" s="36"/>
      <c r="F656" s="54"/>
      <c r="G656" s="52"/>
      <c r="H656" s="36"/>
      <c r="I656" s="36"/>
      <c r="J656" s="36"/>
      <c r="K656" s="36"/>
    </row>
    <row r="657">
      <c r="A657" s="36"/>
      <c r="B657" s="36"/>
      <c r="C657" s="36"/>
      <c r="D657" s="36"/>
      <c r="E657" s="36"/>
      <c r="F657" s="54"/>
      <c r="G657" s="52"/>
      <c r="H657" s="36"/>
      <c r="I657" s="36"/>
      <c r="J657" s="36"/>
      <c r="K657" s="36"/>
    </row>
    <row r="658">
      <c r="A658" s="36"/>
      <c r="B658" s="36"/>
      <c r="C658" s="36"/>
      <c r="D658" s="36"/>
      <c r="E658" s="36"/>
      <c r="F658" s="54"/>
      <c r="G658" s="52"/>
      <c r="H658" s="36"/>
      <c r="I658" s="36"/>
      <c r="J658" s="36"/>
      <c r="K658" s="36"/>
    </row>
    <row r="659">
      <c r="A659" s="36"/>
      <c r="B659" s="36"/>
      <c r="C659" s="36"/>
      <c r="D659" s="36"/>
      <c r="E659" s="36"/>
      <c r="F659" s="54"/>
      <c r="G659" s="52"/>
      <c r="H659" s="36"/>
      <c r="I659" s="36"/>
      <c r="J659" s="36"/>
      <c r="K659" s="36"/>
    </row>
    <row r="660">
      <c r="A660" s="36"/>
      <c r="B660" s="36"/>
      <c r="C660" s="36"/>
      <c r="D660" s="36"/>
      <c r="E660" s="36"/>
      <c r="F660" s="54"/>
      <c r="G660" s="52"/>
      <c r="H660" s="36"/>
      <c r="I660" s="36"/>
      <c r="J660" s="36"/>
      <c r="K660" s="36"/>
    </row>
    <row r="661">
      <c r="A661" s="36"/>
      <c r="B661" s="36"/>
      <c r="C661" s="36"/>
      <c r="D661" s="36"/>
      <c r="E661" s="36"/>
      <c r="F661" s="54"/>
      <c r="G661" s="52"/>
      <c r="H661" s="36"/>
      <c r="I661" s="36"/>
      <c r="J661" s="36"/>
      <c r="K661" s="36"/>
    </row>
    <row r="662">
      <c r="A662" s="36"/>
      <c r="B662" s="36"/>
      <c r="C662" s="36"/>
      <c r="D662" s="36"/>
      <c r="E662" s="36"/>
      <c r="F662" s="54"/>
      <c r="G662" s="52"/>
      <c r="H662" s="36"/>
      <c r="I662" s="36"/>
      <c r="J662" s="36"/>
      <c r="K662" s="36"/>
    </row>
    <row r="663">
      <c r="A663" s="36"/>
      <c r="B663" s="36"/>
      <c r="C663" s="36"/>
      <c r="D663" s="36"/>
      <c r="E663" s="36"/>
      <c r="F663" s="54"/>
      <c r="G663" s="52"/>
      <c r="H663" s="36"/>
      <c r="I663" s="36"/>
      <c r="J663" s="36"/>
      <c r="K663" s="36"/>
    </row>
    <row r="664">
      <c r="A664" s="36"/>
      <c r="B664" s="36"/>
      <c r="C664" s="36"/>
      <c r="D664" s="36"/>
      <c r="E664" s="36"/>
      <c r="F664" s="54"/>
      <c r="G664" s="52"/>
      <c r="H664" s="36"/>
      <c r="I664" s="36"/>
      <c r="J664" s="36"/>
      <c r="K664" s="36"/>
    </row>
    <row r="665">
      <c r="A665" s="36"/>
      <c r="B665" s="36"/>
      <c r="C665" s="36"/>
      <c r="D665" s="7"/>
      <c r="E665" s="36"/>
      <c r="F665" s="54"/>
      <c r="G665" s="52"/>
      <c r="H665" s="36"/>
      <c r="I665" s="36"/>
      <c r="J665" s="36"/>
      <c r="K665" s="36"/>
    </row>
  </sheetData>
  <hyperlinks>
    <hyperlink r:id="rId1" ref="K14"/>
  </hyperlin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5.5"/>
    <col customWidth="1" min="2" max="2" width="8.5"/>
    <col customWidth="1" min="3" max="3" width="8.75"/>
    <col customWidth="1" min="4" max="4" width="15.13"/>
    <col customWidth="1" min="5" max="5" width="23.88"/>
    <col customWidth="1" min="6" max="6" width="12.25"/>
    <col customWidth="1" min="7" max="7" width="29.38"/>
    <col customWidth="1" min="8" max="8" width="19.13"/>
  </cols>
  <sheetData>
    <row r="1" ht="102.75" customHeight="1">
      <c r="A1" s="1"/>
      <c r="D1" s="13" t="s">
        <v>226</v>
      </c>
    </row>
    <row r="2">
      <c r="A2" s="14" t="s">
        <v>0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>
      <c r="A3" s="17" t="str">
        <f>IFERROR(__xludf.DUMMYFUNCTION("FILTER('Secundaria e outros'!A:I, 'Secundaria e outros'!I:I=""A Coruña"")"),"#N/A")</f>
        <v>#N/A</v>
      </c>
      <c r="B3" s="39"/>
      <c r="C3" s="39"/>
      <c r="D3" s="40"/>
      <c r="E3" s="21"/>
      <c r="F3" s="19"/>
      <c r="G3" s="21"/>
      <c r="H3" s="21"/>
      <c r="I3" s="21"/>
    </row>
    <row r="4">
      <c r="A4" s="17"/>
      <c r="B4" s="39"/>
      <c r="C4" s="39"/>
      <c r="D4" s="40"/>
      <c r="E4" s="21"/>
      <c r="F4" s="19"/>
      <c r="G4" s="21"/>
      <c r="H4" s="21"/>
      <c r="I4" s="21"/>
    </row>
    <row r="5">
      <c r="A5" s="17"/>
      <c r="B5" s="39"/>
      <c r="C5" s="39"/>
      <c r="D5" s="40"/>
      <c r="E5" s="21"/>
      <c r="F5" s="19"/>
      <c r="G5" s="21"/>
      <c r="H5" s="21"/>
      <c r="I5" s="21"/>
    </row>
    <row r="6">
      <c r="A6" s="17"/>
      <c r="B6" s="39"/>
      <c r="C6" s="39"/>
      <c r="D6" s="40"/>
      <c r="E6" s="21"/>
      <c r="F6" s="19"/>
      <c r="G6" s="21"/>
      <c r="H6" s="21"/>
      <c r="I6" s="21"/>
    </row>
    <row r="7">
      <c r="A7" s="17"/>
      <c r="B7" s="39"/>
      <c r="C7" s="39"/>
      <c r="D7" s="40"/>
      <c r="E7" s="21"/>
      <c r="F7" s="19"/>
      <c r="G7" s="21"/>
      <c r="H7" s="21"/>
      <c r="I7" s="21"/>
    </row>
    <row r="8">
      <c r="A8" s="17"/>
      <c r="B8" s="39"/>
      <c r="C8" s="39"/>
      <c r="D8" s="40"/>
      <c r="E8" s="21"/>
      <c r="F8" s="19"/>
      <c r="G8" s="21"/>
      <c r="H8" s="21"/>
      <c r="I8" s="21"/>
    </row>
    <row r="9">
      <c r="A9" s="17"/>
      <c r="B9" s="39"/>
      <c r="C9" s="39"/>
      <c r="D9" s="40"/>
      <c r="E9" s="21"/>
      <c r="F9" s="19"/>
      <c r="G9" s="21"/>
      <c r="H9" s="21"/>
      <c r="I9" s="21"/>
    </row>
    <row r="10">
      <c r="A10" s="17"/>
      <c r="B10" s="39"/>
      <c r="C10" s="39"/>
      <c r="D10" s="40"/>
      <c r="E10" s="21"/>
      <c r="F10" s="19"/>
      <c r="G10" s="21"/>
      <c r="H10" s="21"/>
      <c r="I10" s="21"/>
    </row>
    <row r="11">
      <c r="A11" s="22"/>
      <c r="B11" s="39"/>
      <c r="C11" s="39"/>
      <c r="D11" s="40"/>
      <c r="E11" s="21"/>
      <c r="F11" s="19"/>
      <c r="G11" s="21"/>
      <c r="H11" s="21"/>
      <c r="I11" s="21"/>
    </row>
    <row r="12">
      <c r="A12" s="17"/>
      <c r="B12" s="39"/>
      <c r="C12" s="39"/>
      <c r="D12" s="40"/>
      <c r="E12" s="21"/>
      <c r="F12" s="19"/>
      <c r="G12" s="21"/>
      <c r="H12" s="21"/>
      <c r="I12" s="21"/>
    </row>
    <row r="13">
      <c r="A13" s="17"/>
      <c r="B13" s="39"/>
      <c r="C13" s="39"/>
      <c r="D13" s="40"/>
      <c r="E13" s="21"/>
      <c r="F13" s="19"/>
      <c r="G13" s="21"/>
      <c r="H13" s="21"/>
      <c r="I13" s="21"/>
    </row>
    <row r="14">
      <c r="A14" s="17"/>
      <c r="B14" s="39"/>
      <c r="C14" s="39"/>
      <c r="D14" s="40"/>
      <c r="E14" s="21"/>
      <c r="F14" s="19"/>
      <c r="G14" s="21"/>
      <c r="H14" s="21"/>
      <c r="I14" s="21"/>
    </row>
    <row r="15">
      <c r="A15" s="17"/>
      <c r="B15" s="39"/>
      <c r="C15" s="39"/>
      <c r="D15" s="40"/>
      <c r="E15" s="21"/>
      <c r="F15" s="19"/>
      <c r="G15" s="21"/>
      <c r="H15" s="21"/>
      <c r="I15" s="21"/>
    </row>
    <row r="16">
      <c r="A16" s="17"/>
      <c r="B16" s="39"/>
      <c r="C16" s="39"/>
      <c r="D16" s="40"/>
      <c r="E16" s="21"/>
      <c r="F16" s="19"/>
      <c r="G16" s="21"/>
      <c r="H16" s="21"/>
      <c r="I16" s="21"/>
    </row>
    <row r="17">
      <c r="A17" s="17"/>
      <c r="B17" s="39"/>
      <c r="C17" s="39"/>
      <c r="D17" s="40"/>
      <c r="E17" s="21"/>
      <c r="F17" s="19"/>
      <c r="G17" s="21"/>
      <c r="H17" s="21"/>
      <c r="I17" s="21"/>
    </row>
    <row r="18">
      <c r="A18" s="17"/>
      <c r="B18" s="39"/>
      <c r="C18" s="39"/>
      <c r="D18" s="40"/>
      <c r="E18" s="21"/>
      <c r="F18" s="19"/>
      <c r="G18" s="21"/>
      <c r="H18" s="21"/>
      <c r="I18" s="21"/>
    </row>
    <row r="19">
      <c r="A19" s="17"/>
      <c r="B19" s="39"/>
      <c r="C19" s="39"/>
      <c r="D19" s="40"/>
      <c r="E19" s="21"/>
      <c r="F19" s="19"/>
      <c r="G19" s="21"/>
      <c r="H19" s="21"/>
      <c r="I19" s="21"/>
    </row>
    <row r="20">
      <c r="A20" s="17"/>
      <c r="B20" s="39"/>
      <c r="C20" s="39"/>
      <c r="D20" s="40"/>
      <c r="E20" s="21"/>
      <c r="F20" s="19"/>
      <c r="G20" s="21"/>
      <c r="H20" s="21"/>
      <c r="I20" s="21"/>
    </row>
    <row r="21">
      <c r="A21" s="17"/>
      <c r="B21" s="39"/>
      <c r="C21" s="39"/>
      <c r="D21" s="40"/>
      <c r="E21" s="21"/>
      <c r="F21" s="19"/>
      <c r="G21" s="21"/>
      <c r="H21" s="21"/>
      <c r="I21" s="21"/>
    </row>
    <row r="22">
      <c r="A22" s="17"/>
      <c r="B22" s="39"/>
      <c r="C22" s="39"/>
      <c r="D22" s="40"/>
      <c r="E22" s="21"/>
      <c r="F22" s="19"/>
      <c r="G22" s="21"/>
      <c r="H22" s="21"/>
      <c r="I22" s="21"/>
    </row>
    <row r="23">
      <c r="A23" s="17"/>
      <c r="B23" s="39"/>
      <c r="C23" s="39"/>
      <c r="D23" s="40"/>
      <c r="E23" s="21"/>
      <c r="F23" s="19"/>
      <c r="G23" s="21"/>
      <c r="H23" s="21"/>
      <c r="I23" s="21"/>
    </row>
    <row r="24">
      <c r="A24" s="17"/>
      <c r="B24" s="39"/>
      <c r="C24" s="39"/>
      <c r="D24" s="40"/>
      <c r="E24" s="21"/>
      <c r="F24" s="19"/>
      <c r="G24" s="21"/>
      <c r="H24" s="21"/>
      <c r="I24" s="21"/>
    </row>
    <row r="25">
      <c r="A25" s="17"/>
      <c r="B25" s="39"/>
      <c r="C25" s="39"/>
      <c r="D25" s="40"/>
      <c r="E25" s="21"/>
      <c r="F25" s="19"/>
      <c r="G25" s="21"/>
      <c r="H25" s="21"/>
      <c r="I25" s="21"/>
    </row>
    <row r="26">
      <c r="A26" s="17"/>
      <c r="B26" s="39"/>
      <c r="C26" s="39"/>
      <c r="D26" s="40"/>
      <c r="E26" s="21"/>
      <c r="F26" s="19"/>
      <c r="G26" s="21"/>
      <c r="H26" s="21"/>
      <c r="I26" s="21"/>
    </row>
    <row r="27">
      <c r="A27" s="17"/>
      <c r="B27" s="39"/>
      <c r="C27" s="39"/>
      <c r="D27" s="40"/>
      <c r="E27" s="21"/>
      <c r="F27" s="19"/>
      <c r="G27" s="21"/>
      <c r="H27" s="21"/>
      <c r="I27" s="21"/>
    </row>
    <row r="28">
      <c r="A28" s="17"/>
      <c r="B28" s="39"/>
      <c r="C28" s="39"/>
      <c r="D28" s="40"/>
      <c r="E28" s="21"/>
      <c r="F28" s="19"/>
      <c r="G28" s="21"/>
      <c r="H28" s="21"/>
      <c r="I28" s="21"/>
    </row>
    <row r="29">
      <c r="A29" s="17"/>
      <c r="B29" s="39"/>
      <c r="C29" s="39"/>
      <c r="D29" s="40"/>
      <c r="E29" s="21"/>
      <c r="F29" s="19"/>
      <c r="G29" s="21"/>
      <c r="H29" s="21"/>
      <c r="I29" s="21"/>
    </row>
    <row r="30">
      <c r="A30" s="17"/>
      <c r="B30" s="39"/>
      <c r="C30" s="39"/>
      <c r="D30" s="40"/>
      <c r="E30" s="21"/>
      <c r="F30" s="19"/>
      <c r="G30" s="21"/>
      <c r="H30" s="21"/>
      <c r="I30" s="21"/>
    </row>
    <row r="31">
      <c r="A31" s="17"/>
      <c r="B31" s="39"/>
      <c r="C31" s="39"/>
      <c r="D31" s="40"/>
      <c r="E31" s="21"/>
      <c r="F31" s="19"/>
      <c r="G31" s="21"/>
      <c r="H31" s="21"/>
      <c r="I31" s="21"/>
    </row>
    <row r="32">
      <c r="A32" s="17"/>
      <c r="B32" s="39"/>
      <c r="C32" s="39"/>
      <c r="D32" s="40"/>
      <c r="E32" s="21"/>
      <c r="F32" s="19"/>
      <c r="G32" s="21"/>
      <c r="H32" s="21"/>
      <c r="I32" s="21"/>
    </row>
    <row r="33">
      <c r="A33" s="17"/>
      <c r="B33" s="39"/>
      <c r="C33" s="39"/>
      <c r="D33" s="40"/>
      <c r="E33" s="21"/>
      <c r="F33" s="19"/>
      <c r="G33" s="21"/>
      <c r="H33" s="21"/>
      <c r="I33" s="21"/>
    </row>
    <row r="34">
      <c r="A34" s="22"/>
      <c r="B34" s="39"/>
      <c r="C34" s="39"/>
      <c r="D34" s="40"/>
      <c r="E34" s="21"/>
      <c r="F34" s="19"/>
      <c r="G34" s="21"/>
      <c r="H34" s="21"/>
      <c r="I34" s="21"/>
    </row>
    <row r="35">
      <c r="A35" s="17"/>
      <c r="B35" s="39"/>
      <c r="C35" s="39"/>
      <c r="D35" s="40"/>
      <c r="E35" s="21"/>
      <c r="F35" s="19"/>
      <c r="G35" s="21"/>
      <c r="H35" s="21"/>
      <c r="I35" s="21"/>
    </row>
    <row r="36">
      <c r="A36" s="22"/>
      <c r="B36" s="39"/>
      <c r="C36" s="39"/>
      <c r="D36" s="40"/>
      <c r="E36" s="21"/>
      <c r="F36" s="19"/>
      <c r="G36" s="21"/>
      <c r="H36" s="21"/>
      <c r="I36" s="21"/>
    </row>
    <row r="37">
      <c r="A37" s="17"/>
      <c r="B37" s="39"/>
      <c r="C37" s="39"/>
      <c r="D37" s="40"/>
      <c r="E37" s="21"/>
      <c r="F37" s="19"/>
      <c r="G37" s="21"/>
      <c r="H37" s="21"/>
      <c r="I37" s="21"/>
    </row>
    <row r="38">
      <c r="A38" s="17"/>
      <c r="B38" s="39"/>
      <c r="C38" s="39"/>
      <c r="D38" s="40"/>
      <c r="E38" s="21"/>
      <c r="F38" s="19"/>
      <c r="G38" s="21"/>
      <c r="H38" s="21"/>
      <c r="I38" s="21"/>
    </row>
    <row r="39">
      <c r="A39" s="17"/>
      <c r="B39" s="39"/>
      <c r="C39" s="39"/>
      <c r="D39" s="40"/>
      <c r="E39" s="21"/>
      <c r="F39" s="19"/>
      <c r="G39" s="21"/>
      <c r="H39" s="21"/>
      <c r="I39" s="21"/>
    </row>
    <row r="40">
      <c r="A40" s="17"/>
      <c r="B40" s="39"/>
      <c r="C40" s="39"/>
      <c r="D40" s="40"/>
      <c r="E40" s="21"/>
      <c r="F40" s="19"/>
      <c r="G40" s="21"/>
      <c r="H40" s="21"/>
      <c r="I40" s="21"/>
    </row>
    <row r="41">
      <c r="A41" s="17"/>
      <c r="B41" s="39"/>
      <c r="C41" s="39"/>
      <c r="D41" s="40"/>
      <c r="E41" s="21"/>
      <c r="F41" s="19"/>
      <c r="G41" s="21"/>
      <c r="H41" s="21"/>
      <c r="I41" s="21"/>
    </row>
    <row r="42">
      <c r="A42" s="17"/>
      <c r="B42" s="39"/>
      <c r="C42" s="39"/>
      <c r="D42" s="40"/>
      <c r="E42" s="21"/>
      <c r="F42" s="19"/>
      <c r="G42" s="21"/>
      <c r="H42" s="21"/>
      <c r="I42" s="21"/>
    </row>
    <row r="43">
      <c r="A43" s="17"/>
      <c r="B43" s="39"/>
      <c r="C43" s="39"/>
      <c r="D43" s="40"/>
      <c r="E43" s="21"/>
      <c r="F43" s="19"/>
      <c r="G43" s="21"/>
      <c r="H43" s="21"/>
      <c r="I43" s="21"/>
    </row>
    <row r="44">
      <c r="A44" s="17"/>
      <c r="B44" s="39"/>
      <c r="C44" s="39"/>
      <c r="D44" s="40"/>
      <c r="E44" s="21"/>
      <c r="F44" s="19"/>
      <c r="G44" s="21"/>
      <c r="H44" s="21"/>
      <c r="I44" s="21"/>
    </row>
    <row r="45">
      <c r="A45" s="22"/>
      <c r="B45" s="39"/>
      <c r="C45" s="39"/>
      <c r="D45" s="40"/>
      <c r="E45" s="21"/>
      <c r="F45" s="19"/>
      <c r="G45" s="21"/>
      <c r="H45" s="21"/>
      <c r="I45" s="21"/>
    </row>
    <row r="46">
      <c r="A46" s="22"/>
      <c r="B46" s="39"/>
      <c r="C46" s="39"/>
      <c r="D46" s="40"/>
      <c r="E46" s="21"/>
      <c r="F46" s="19"/>
      <c r="G46" s="21"/>
      <c r="H46" s="21"/>
      <c r="I46" s="21"/>
    </row>
    <row r="47">
      <c r="A47" s="17"/>
      <c r="B47" s="39"/>
      <c r="C47" s="39"/>
      <c r="D47" s="40"/>
      <c r="E47" s="21"/>
      <c r="F47" s="19"/>
      <c r="G47" s="21"/>
      <c r="H47" s="21"/>
      <c r="I47" s="21"/>
    </row>
    <row r="48">
      <c r="A48" s="17"/>
      <c r="B48" s="39"/>
      <c r="C48" s="39"/>
      <c r="D48" s="40"/>
      <c r="E48" s="21"/>
      <c r="F48" s="19"/>
      <c r="G48" s="21"/>
      <c r="H48" s="21"/>
      <c r="I48" s="21"/>
    </row>
    <row r="49">
      <c r="A49" s="17"/>
      <c r="B49" s="39"/>
      <c r="C49" s="39"/>
      <c r="D49" s="40"/>
      <c r="E49" s="21"/>
      <c r="F49" s="19"/>
      <c r="G49" s="21"/>
      <c r="H49" s="21"/>
      <c r="I49" s="21"/>
    </row>
    <row r="50">
      <c r="A50" s="17"/>
      <c r="B50" s="39"/>
      <c r="C50" s="39"/>
      <c r="D50" s="40"/>
      <c r="E50" s="21"/>
      <c r="F50" s="19"/>
      <c r="G50" s="21"/>
      <c r="H50" s="21"/>
      <c r="I50" s="21"/>
    </row>
    <row r="51">
      <c r="A51" s="17"/>
      <c r="B51" s="39"/>
      <c r="C51" s="39"/>
      <c r="D51" s="40"/>
      <c r="E51" s="21"/>
      <c r="F51" s="19"/>
      <c r="G51" s="21"/>
      <c r="H51" s="21"/>
      <c r="I51" s="21"/>
    </row>
    <row r="52">
      <c r="A52" s="17"/>
      <c r="B52" s="39"/>
      <c r="C52" s="39"/>
      <c r="D52" s="40"/>
      <c r="E52" s="21"/>
      <c r="F52" s="19"/>
      <c r="G52" s="21"/>
      <c r="H52" s="21"/>
      <c r="I52" s="21"/>
    </row>
    <row r="53">
      <c r="A53" s="17"/>
      <c r="B53" s="39"/>
      <c r="C53" s="39"/>
      <c r="D53" s="40"/>
      <c r="E53" s="21"/>
      <c r="F53" s="19"/>
      <c r="G53" s="21"/>
      <c r="H53" s="21"/>
      <c r="I53" s="21"/>
    </row>
    <row r="54">
      <c r="A54" s="17"/>
      <c r="B54" s="39"/>
      <c r="C54" s="39"/>
      <c r="D54" s="40"/>
      <c r="E54" s="21"/>
      <c r="F54" s="19"/>
      <c r="G54" s="21"/>
      <c r="H54" s="21"/>
      <c r="I54" s="21"/>
    </row>
    <row r="55">
      <c r="A55" s="17"/>
      <c r="B55" s="39"/>
      <c r="C55" s="39"/>
      <c r="D55" s="40"/>
      <c r="E55" s="21"/>
      <c r="F55" s="19"/>
      <c r="G55" s="21"/>
      <c r="H55" s="21"/>
      <c r="I55" s="21"/>
    </row>
    <row r="56">
      <c r="A56" s="17"/>
      <c r="B56" s="39"/>
      <c r="C56" s="39"/>
      <c r="D56" s="40"/>
      <c r="E56" s="21"/>
      <c r="F56" s="19"/>
      <c r="G56" s="21"/>
      <c r="H56" s="21"/>
      <c r="I56" s="21"/>
    </row>
    <row r="57">
      <c r="A57" s="22"/>
      <c r="B57" s="39"/>
      <c r="C57" s="39"/>
      <c r="D57" s="40"/>
      <c r="E57" s="21"/>
      <c r="F57" s="19"/>
      <c r="G57" s="21"/>
      <c r="H57" s="21"/>
      <c r="I57" s="21"/>
    </row>
    <row r="58">
      <c r="A58" s="17"/>
      <c r="B58" s="39"/>
      <c r="C58" s="39"/>
      <c r="D58" s="40"/>
      <c r="E58" s="21"/>
      <c r="F58" s="19"/>
      <c r="G58" s="21"/>
      <c r="H58" s="21"/>
      <c r="I58" s="21"/>
    </row>
    <row r="59">
      <c r="A59" s="17"/>
      <c r="B59" s="39"/>
      <c r="C59" s="39"/>
      <c r="D59" s="40"/>
      <c r="E59" s="21"/>
      <c r="F59" s="19"/>
      <c r="G59" s="21"/>
      <c r="H59" s="21"/>
      <c r="I59" s="21"/>
    </row>
    <row r="60">
      <c r="A60" s="17"/>
      <c r="B60" s="39"/>
      <c r="C60" s="39"/>
      <c r="D60" s="40"/>
      <c r="E60" s="21"/>
      <c r="F60" s="19"/>
      <c r="G60" s="21"/>
      <c r="H60" s="21"/>
      <c r="I60" s="21"/>
    </row>
    <row r="61">
      <c r="A61" s="17"/>
      <c r="B61" s="39"/>
      <c r="C61" s="39"/>
      <c r="D61" s="40"/>
      <c r="E61" s="21"/>
      <c r="F61" s="19"/>
      <c r="G61" s="21"/>
      <c r="H61" s="21"/>
      <c r="I61" s="21"/>
    </row>
    <row r="62">
      <c r="A62" s="17"/>
      <c r="B62" s="39"/>
      <c r="C62" s="39"/>
      <c r="D62" s="40"/>
      <c r="E62" s="21"/>
      <c r="F62" s="19"/>
      <c r="G62" s="21"/>
      <c r="H62" s="21"/>
      <c r="I62" s="21"/>
    </row>
    <row r="63">
      <c r="A63" s="17"/>
      <c r="B63" s="39"/>
      <c r="C63" s="39"/>
      <c r="D63" s="40"/>
      <c r="E63" s="21"/>
      <c r="F63" s="19"/>
      <c r="G63" s="21"/>
      <c r="H63" s="21"/>
      <c r="I63" s="21"/>
    </row>
    <row r="64">
      <c r="A64" s="17"/>
      <c r="B64" s="39"/>
      <c r="C64" s="39"/>
      <c r="D64" s="40"/>
      <c r="E64" s="21"/>
      <c r="F64" s="19"/>
      <c r="G64" s="21"/>
      <c r="H64" s="21"/>
      <c r="I64" s="21"/>
    </row>
    <row r="65">
      <c r="A65" s="17"/>
      <c r="B65" s="39"/>
      <c r="C65" s="39"/>
      <c r="D65" s="40"/>
      <c r="E65" s="21"/>
      <c r="F65" s="19"/>
      <c r="G65" s="21"/>
      <c r="H65" s="21"/>
      <c r="I65" s="21"/>
    </row>
    <row r="66">
      <c r="A66" s="17"/>
      <c r="B66" s="39"/>
      <c r="C66" s="39"/>
      <c r="D66" s="40"/>
      <c r="E66" s="21"/>
      <c r="F66" s="19"/>
      <c r="G66" s="21"/>
      <c r="H66" s="21"/>
      <c r="I66" s="21"/>
    </row>
    <row r="67">
      <c r="A67" s="17"/>
      <c r="B67" s="39"/>
      <c r="C67" s="39"/>
      <c r="D67" s="40"/>
      <c r="E67" s="21"/>
      <c r="F67" s="19"/>
      <c r="G67" s="21"/>
      <c r="H67" s="21"/>
      <c r="I67" s="21"/>
    </row>
    <row r="68">
      <c r="A68" s="17"/>
      <c r="B68" s="39"/>
      <c r="C68" s="39"/>
      <c r="D68" s="40"/>
      <c r="E68" s="21"/>
      <c r="F68" s="19"/>
      <c r="G68" s="21"/>
      <c r="H68" s="21"/>
      <c r="I68" s="21"/>
    </row>
    <row r="69">
      <c r="A69" s="17"/>
      <c r="B69" s="39"/>
      <c r="C69" s="39"/>
      <c r="D69" s="40"/>
      <c r="E69" s="21"/>
      <c r="F69" s="19"/>
      <c r="G69" s="21"/>
      <c r="H69" s="21"/>
      <c r="I69" s="21"/>
    </row>
    <row r="70">
      <c r="A70" s="17"/>
      <c r="B70" s="39"/>
      <c r="C70" s="39"/>
      <c r="D70" s="40"/>
      <c r="E70" s="21"/>
      <c r="F70" s="19"/>
      <c r="G70" s="21"/>
      <c r="H70" s="21"/>
      <c r="I70" s="21"/>
    </row>
    <row r="71">
      <c r="A71" s="17"/>
      <c r="B71" s="39"/>
      <c r="C71" s="39"/>
      <c r="D71" s="40"/>
      <c r="E71" s="21"/>
      <c r="F71" s="19"/>
      <c r="G71" s="21"/>
      <c r="H71" s="21"/>
      <c r="I71" s="21"/>
    </row>
    <row r="72">
      <c r="A72" s="22"/>
      <c r="B72" s="39"/>
      <c r="C72" s="39"/>
      <c r="D72" s="40"/>
      <c r="E72" s="21"/>
      <c r="F72" s="19"/>
      <c r="G72" s="21"/>
      <c r="H72" s="21"/>
      <c r="I72" s="21"/>
    </row>
    <row r="73">
      <c r="A73" s="22"/>
      <c r="B73" s="39"/>
      <c r="C73" s="39"/>
      <c r="D73" s="40"/>
      <c r="E73" s="21"/>
      <c r="F73" s="19"/>
      <c r="G73" s="21"/>
      <c r="H73" s="21"/>
      <c r="I73" s="21"/>
    </row>
    <row r="74">
      <c r="A74" s="17"/>
      <c r="B74" s="39"/>
      <c r="C74" s="39"/>
      <c r="D74" s="40"/>
      <c r="E74" s="21"/>
      <c r="F74" s="19"/>
      <c r="G74" s="21"/>
      <c r="H74" s="21"/>
      <c r="I74" s="21"/>
    </row>
    <row r="75">
      <c r="A75" s="17"/>
      <c r="B75" s="39"/>
      <c r="C75" s="39"/>
      <c r="D75" s="40"/>
      <c r="E75" s="21"/>
      <c r="F75" s="19"/>
      <c r="G75" s="21"/>
      <c r="H75" s="21"/>
      <c r="I75" s="21"/>
    </row>
    <row r="76">
      <c r="A76" s="17"/>
      <c r="B76" s="39"/>
      <c r="C76" s="39"/>
      <c r="D76" s="40"/>
      <c r="E76" s="21"/>
      <c r="F76" s="19"/>
      <c r="G76" s="21"/>
      <c r="H76" s="21"/>
      <c r="I76" s="21"/>
    </row>
    <row r="77">
      <c r="A77" s="17"/>
      <c r="B77" s="39"/>
      <c r="C77" s="39"/>
      <c r="D77" s="40"/>
      <c r="E77" s="21"/>
      <c r="F77" s="19"/>
      <c r="G77" s="21"/>
      <c r="H77" s="21"/>
      <c r="I77" s="21"/>
    </row>
    <row r="78">
      <c r="A78" s="17"/>
      <c r="B78" s="39"/>
      <c r="C78" s="39"/>
      <c r="D78" s="40"/>
      <c r="E78" s="21"/>
      <c r="F78" s="19"/>
      <c r="G78" s="21"/>
      <c r="H78" s="21"/>
      <c r="I78" s="21"/>
    </row>
    <row r="79">
      <c r="A79" s="17"/>
      <c r="B79" s="39"/>
      <c r="C79" s="39"/>
      <c r="D79" s="40"/>
      <c r="E79" s="21"/>
      <c r="F79" s="19"/>
      <c r="G79" s="21"/>
      <c r="H79" s="21"/>
      <c r="I79" s="21"/>
    </row>
    <row r="80">
      <c r="A80" s="22"/>
      <c r="B80" s="39"/>
      <c r="C80" s="39"/>
      <c r="D80" s="40"/>
      <c r="E80" s="21"/>
      <c r="F80" s="19"/>
      <c r="G80" s="21"/>
      <c r="H80" s="21"/>
      <c r="I80" s="21"/>
    </row>
    <row r="81">
      <c r="A81" s="17"/>
      <c r="B81" s="39"/>
      <c r="C81" s="39"/>
      <c r="D81" s="40"/>
      <c r="E81" s="21"/>
      <c r="F81" s="19"/>
      <c r="G81" s="21"/>
      <c r="H81" s="21"/>
      <c r="I81" s="21"/>
    </row>
    <row r="82">
      <c r="A82" s="17"/>
      <c r="B82" s="39"/>
      <c r="C82" s="39"/>
      <c r="D82" s="40"/>
      <c r="E82" s="21"/>
      <c r="F82" s="19"/>
      <c r="G82" s="21"/>
      <c r="H82" s="21"/>
      <c r="I82" s="21"/>
    </row>
    <row r="83">
      <c r="A83" s="17"/>
      <c r="B83" s="39"/>
      <c r="C83" s="39"/>
      <c r="D83" s="40"/>
      <c r="E83" s="21"/>
      <c r="F83" s="19"/>
      <c r="G83" s="21"/>
      <c r="H83" s="21"/>
      <c r="I83" s="21"/>
    </row>
    <row r="84">
      <c r="A84" s="17"/>
      <c r="B84" s="39"/>
      <c r="C84" s="39"/>
      <c r="D84" s="40"/>
      <c r="E84" s="21"/>
      <c r="F84" s="19"/>
      <c r="G84" s="21"/>
      <c r="H84" s="21"/>
      <c r="I84" s="21"/>
    </row>
    <row r="85">
      <c r="A85" s="22"/>
      <c r="B85" s="39"/>
      <c r="C85" s="39"/>
      <c r="D85" s="40"/>
      <c r="E85" s="21"/>
      <c r="F85" s="19"/>
      <c r="G85" s="21"/>
      <c r="H85" s="21"/>
      <c r="I85" s="21"/>
    </row>
    <row r="86">
      <c r="A86" s="17"/>
      <c r="B86" s="39"/>
      <c r="C86" s="39"/>
      <c r="D86" s="40"/>
      <c r="E86" s="21"/>
      <c r="F86" s="19"/>
      <c r="G86" s="21"/>
      <c r="H86" s="21"/>
      <c r="I86" s="21"/>
    </row>
    <row r="87">
      <c r="A87" s="17"/>
      <c r="B87" s="39"/>
      <c r="C87" s="39"/>
      <c r="D87" s="40"/>
      <c r="E87" s="21"/>
      <c r="F87" s="19"/>
      <c r="G87" s="21"/>
      <c r="H87" s="21"/>
      <c r="I87" s="21"/>
    </row>
    <row r="88">
      <c r="A88" s="17"/>
      <c r="B88" s="39"/>
      <c r="C88" s="39"/>
      <c r="D88" s="40"/>
      <c r="E88" s="21"/>
      <c r="F88" s="19"/>
      <c r="G88" s="21"/>
      <c r="H88" s="21"/>
      <c r="I88" s="21"/>
    </row>
    <row r="89">
      <c r="A89" s="17"/>
      <c r="B89" s="39"/>
      <c r="C89" s="39"/>
      <c r="D89" s="40"/>
      <c r="E89" s="21"/>
      <c r="F89" s="19"/>
      <c r="G89" s="21"/>
      <c r="H89" s="21"/>
      <c r="I89" s="21"/>
    </row>
    <row r="90">
      <c r="A90" s="17"/>
      <c r="B90" s="39"/>
      <c r="C90" s="39"/>
      <c r="D90" s="40"/>
      <c r="E90" s="21"/>
      <c r="F90" s="19"/>
      <c r="G90" s="21"/>
      <c r="H90" s="21"/>
      <c r="I90" s="21"/>
    </row>
    <row r="91">
      <c r="A91" s="17"/>
      <c r="B91" s="39"/>
      <c r="C91" s="39"/>
      <c r="D91" s="40"/>
      <c r="E91" s="21"/>
      <c r="F91" s="19"/>
      <c r="G91" s="21"/>
      <c r="H91" s="21"/>
      <c r="I91" s="21"/>
    </row>
    <row r="92">
      <c r="A92" s="22"/>
      <c r="B92" s="39"/>
      <c r="C92" s="39"/>
      <c r="D92" s="40"/>
      <c r="E92" s="21"/>
      <c r="F92" s="19"/>
      <c r="G92" s="21"/>
      <c r="H92" s="21"/>
      <c r="I92" s="21"/>
    </row>
    <row r="93">
      <c r="A93" s="17"/>
      <c r="B93" s="39"/>
      <c r="C93" s="39"/>
      <c r="D93" s="40"/>
      <c r="E93" s="21"/>
      <c r="F93" s="19"/>
      <c r="G93" s="21"/>
      <c r="H93" s="21"/>
      <c r="I93" s="21"/>
    </row>
    <row r="94">
      <c r="A94" s="22"/>
      <c r="B94" s="39"/>
      <c r="C94" s="39"/>
      <c r="D94" s="40"/>
      <c r="E94" s="21"/>
      <c r="F94" s="19"/>
      <c r="G94" s="21"/>
      <c r="H94" s="21"/>
      <c r="I94" s="21"/>
    </row>
    <row r="95">
      <c r="A95" s="17"/>
      <c r="B95" s="39"/>
      <c r="C95" s="39"/>
      <c r="D95" s="40"/>
      <c r="E95" s="21"/>
      <c r="F95" s="19"/>
      <c r="G95" s="21"/>
      <c r="H95" s="21"/>
      <c r="I95" s="21"/>
    </row>
    <row r="96">
      <c r="A96" s="17"/>
      <c r="B96" s="39"/>
      <c r="C96" s="39"/>
      <c r="D96" s="40"/>
      <c r="E96" s="21"/>
      <c r="F96" s="19"/>
      <c r="G96" s="21"/>
      <c r="H96" s="21"/>
      <c r="I96" s="21"/>
    </row>
    <row r="97">
      <c r="A97" s="17"/>
      <c r="B97" s="39"/>
      <c r="C97" s="39"/>
      <c r="D97" s="40"/>
      <c r="E97" s="21"/>
      <c r="F97" s="19"/>
      <c r="G97" s="21"/>
      <c r="H97" s="21"/>
      <c r="I97" s="21"/>
    </row>
    <row r="98">
      <c r="A98" s="17"/>
      <c r="B98" s="39"/>
      <c r="C98" s="39"/>
      <c r="D98" s="40"/>
      <c r="E98" s="21"/>
      <c r="F98" s="19"/>
      <c r="G98" s="21"/>
      <c r="H98" s="21"/>
      <c r="I98" s="21"/>
    </row>
    <row r="99">
      <c r="A99" s="17"/>
      <c r="B99" s="39"/>
      <c r="C99" s="39"/>
      <c r="D99" s="40"/>
      <c r="E99" s="21"/>
      <c r="F99" s="19"/>
      <c r="G99" s="21"/>
      <c r="H99" s="21"/>
      <c r="I99" s="21"/>
    </row>
    <row r="100">
      <c r="A100" s="17"/>
      <c r="B100" s="39"/>
      <c r="C100" s="39"/>
      <c r="D100" s="40"/>
      <c r="E100" s="21"/>
      <c r="F100" s="19"/>
      <c r="G100" s="21"/>
      <c r="H100" s="21"/>
      <c r="I100" s="21"/>
    </row>
    <row r="101">
      <c r="A101" s="17"/>
      <c r="B101" s="39"/>
      <c r="C101" s="39"/>
      <c r="D101" s="40"/>
      <c r="E101" s="21"/>
      <c r="F101" s="19"/>
      <c r="G101" s="21"/>
      <c r="H101" s="21"/>
      <c r="I101" s="21"/>
    </row>
    <row r="102">
      <c r="A102" s="17"/>
      <c r="B102" s="39"/>
      <c r="C102" s="39"/>
      <c r="D102" s="40"/>
      <c r="E102" s="21"/>
      <c r="F102" s="19"/>
      <c r="G102" s="21"/>
      <c r="H102" s="21"/>
      <c r="I102" s="21"/>
    </row>
    <row r="103">
      <c r="A103" s="17"/>
      <c r="B103" s="39"/>
      <c r="C103" s="39"/>
      <c r="D103" s="40"/>
      <c r="E103" s="21"/>
      <c r="F103" s="19"/>
      <c r="G103" s="21"/>
      <c r="H103" s="21"/>
      <c r="I103" s="21"/>
    </row>
    <row r="104">
      <c r="A104" s="17"/>
      <c r="B104" s="39"/>
      <c r="C104" s="39"/>
      <c r="D104" s="40"/>
      <c r="E104" s="21"/>
      <c r="F104" s="19"/>
      <c r="G104" s="21"/>
      <c r="H104" s="21"/>
      <c r="I104" s="21"/>
    </row>
    <row r="105">
      <c r="A105" s="17"/>
      <c r="B105" s="39"/>
      <c r="C105" s="39"/>
      <c r="D105" s="40"/>
      <c r="E105" s="21"/>
      <c r="F105" s="19"/>
      <c r="G105" s="21"/>
      <c r="H105" s="21"/>
      <c r="I105" s="21"/>
    </row>
    <row r="106">
      <c r="A106" s="22"/>
      <c r="B106" s="39"/>
      <c r="C106" s="39"/>
      <c r="D106" s="40"/>
      <c r="E106" s="21"/>
      <c r="F106" s="19"/>
      <c r="G106" s="21"/>
      <c r="H106" s="21"/>
      <c r="I106" s="21"/>
    </row>
    <row r="107">
      <c r="A107" s="17"/>
      <c r="B107" s="39"/>
      <c r="C107" s="39"/>
      <c r="D107" s="40"/>
      <c r="E107" s="21"/>
      <c r="F107" s="19"/>
      <c r="G107" s="21"/>
      <c r="H107" s="21"/>
      <c r="I107" s="21"/>
    </row>
    <row r="108">
      <c r="A108" s="17"/>
      <c r="B108" s="39"/>
      <c r="C108" s="39"/>
      <c r="D108" s="40"/>
      <c r="E108" s="21"/>
      <c r="F108" s="19"/>
      <c r="G108" s="21"/>
      <c r="H108" s="21"/>
      <c r="I108" s="21"/>
    </row>
    <row r="109">
      <c r="A109" s="17"/>
      <c r="B109" s="39"/>
      <c r="C109" s="39"/>
      <c r="D109" s="40"/>
      <c r="E109" s="21"/>
      <c r="F109" s="19"/>
      <c r="G109" s="21"/>
      <c r="H109" s="21"/>
      <c r="I109" s="21"/>
    </row>
    <row r="110">
      <c r="A110" s="22"/>
      <c r="B110" s="39"/>
      <c r="C110" s="39"/>
      <c r="D110" s="40"/>
      <c r="E110" s="21"/>
      <c r="F110" s="19"/>
      <c r="G110" s="21"/>
      <c r="H110" s="21"/>
      <c r="I110" s="21"/>
    </row>
    <row r="111">
      <c r="A111" s="17"/>
      <c r="B111" s="39"/>
      <c r="C111" s="39"/>
      <c r="D111" s="40"/>
      <c r="E111" s="21"/>
      <c r="F111" s="19"/>
      <c r="G111" s="21"/>
      <c r="H111" s="21"/>
      <c r="I111" s="21"/>
    </row>
    <row r="112">
      <c r="A112" s="22"/>
      <c r="B112" s="39"/>
      <c r="C112" s="39"/>
      <c r="D112" s="40"/>
      <c r="E112" s="21"/>
      <c r="F112" s="19"/>
      <c r="G112" s="21"/>
      <c r="H112" s="21"/>
      <c r="I112" s="21"/>
    </row>
    <row r="113">
      <c r="A113" s="17"/>
      <c r="B113" s="39"/>
      <c r="C113" s="39"/>
      <c r="D113" s="40"/>
      <c r="E113" s="21"/>
      <c r="F113" s="19"/>
      <c r="G113" s="21"/>
      <c r="H113" s="21"/>
      <c r="I113" s="21"/>
    </row>
    <row r="114">
      <c r="A114" s="17"/>
      <c r="B114" s="39"/>
      <c r="C114" s="39"/>
      <c r="D114" s="40"/>
      <c r="E114" s="21"/>
      <c r="F114" s="19"/>
      <c r="G114" s="21"/>
      <c r="H114" s="21"/>
      <c r="I114" s="21"/>
    </row>
    <row r="115">
      <c r="A115" s="17"/>
      <c r="B115" s="39"/>
      <c r="C115" s="39"/>
      <c r="D115" s="40"/>
      <c r="E115" s="21"/>
      <c r="F115" s="19"/>
      <c r="G115" s="21"/>
      <c r="H115" s="21"/>
      <c r="I115" s="21"/>
    </row>
    <row r="116">
      <c r="A116" s="17"/>
      <c r="B116" s="39"/>
      <c r="C116" s="39"/>
      <c r="D116" s="40"/>
      <c r="E116" s="21"/>
      <c r="F116" s="19"/>
      <c r="G116" s="21"/>
      <c r="H116" s="21"/>
      <c r="I116" s="21"/>
    </row>
    <row r="117">
      <c r="A117" s="22"/>
      <c r="B117" s="39"/>
      <c r="C117" s="39"/>
      <c r="D117" s="40"/>
      <c r="E117" s="21"/>
      <c r="F117" s="19"/>
      <c r="G117" s="21"/>
      <c r="H117" s="21"/>
      <c r="I117" s="21"/>
    </row>
    <row r="118">
      <c r="A118" s="17"/>
      <c r="B118" s="39"/>
      <c r="C118" s="39"/>
      <c r="D118" s="40"/>
      <c r="E118" s="21"/>
      <c r="F118" s="19"/>
      <c r="G118" s="21"/>
      <c r="H118" s="21"/>
      <c r="I118" s="21"/>
    </row>
    <row r="119">
      <c r="A119" s="17"/>
      <c r="B119" s="39"/>
      <c r="C119" s="39"/>
      <c r="D119" s="40"/>
      <c r="E119" s="21"/>
      <c r="F119" s="19"/>
      <c r="G119" s="21"/>
      <c r="H119" s="21"/>
      <c r="I119" s="21"/>
    </row>
    <row r="120">
      <c r="A120" s="17"/>
      <c r="B120" s="39"/>
      <c r="C120" s="39"/>
      <c r="D120" s="40"/>
      <c r="E120" s="21"/>
      <c r="F120" s="19"/>
      <c r="G120" s="21"/>
      <c r="H120" s="21"/>
      <c r="I120" s="21"/>
    </row>
    <row r="121">
      <c r="A121" s="17"/>
      <c r="B121" s="39"/>
      <c r="C121" s="39"/>
      <c r="D121" s="40"/>
      <c r="E121" s="21"/>
      <c r="F121" s="19"/>
      <c r="G121" s="21"/>
      <c r="H121" s="21"/>
      <c r="I121" s="21"/>
    </row>
    <row r="122">
      <c r="A122" s="17"/>
      <c r="B122" s="39"/>
      <c r="C122" s="39"/>
      <c r="D122" s="40"/>
      <c r="E122" s="21"/>
      <c r="F122" s="19"/>
      <c r="G122" s="21"/>
      <c r="H122" s="21"/>
      <c r="I122" s="21"/>
    </row>
    <row r="123">
      <c r="A123" s="22"/>
      <c r="B123" s="39"/>
      <c r="C123" s="39"/>
      <c r="D123" s="40"/>
      <c r="E123" s="21"/>
      <c r="F123" s="19"/>
      <c r="G123" s="21"/>
      <c r="H123" s="21"/>
      <c r="I123" s="21"/>
    </row>
    <row r="124">
      <c r="A124" s="22"/>
      <c r="B124" s="39"/>
      <c r="C124" s="39"/>
      <c r="D124" s="40"/>
      <c r="E124" s="21"/>
      <c r="F124" s="19"/>
      <c r="G124" s="21"/>
      <c r="H124" s="21"/>
      <c r="I124" s="21"/>
    </row>
    <row r="125">
      <c r="A125" s="17"/>
      <c r="B125" s="39"/>
      <c r="C125" s="39"/>
      <c r="D125" s="40"/>
      <c r="E125" s="21"/>
      <c r="F125" s="19"/>
      <c r="G125" s="21"/>
      <c r="H125" s="21"/>
      <c r="I125" s="21"/>
    </row>
    <row r="126">
      <c r="A126" s="17"/>
      <c r="B126" s="39"/>
      <c r="C126" s="39"/>
      <c r="D126" s="40"/>
      <c r="E126" s="21"/>
      <c r="F126" s="19"/>
      <c r="G126" s="21"/>
      <c r="H126" s="21"/>
      <c r="I126" s="21"/>
    </row>
    <row r="127">
      <c r="A127" s="17"/>
      <c r="B127" s="39"/>
      <c r="C127" s="39"/>
      <c r="D127" s="40"/>
      <c r="E127" s="21"/>
      <c r="F127" s="19"/>
      <c r="G127" s="21"/>
      <c r="H127" s="21"/>
      <c r="I127" s="21"/>
    </row>
    <row r="128">
      <c r="A128" s="17"/>
      <c r="B128" s="39"/>
      <c r="C128" s="39"/>
      <c r="D128" s="40"/>
      <c r="E128" s="21"/>
      <c r="F128" s="19"/>
      <c r="G128" s="21"/>
      <c r="H128" s="21"/>
      <c r="I128" s="21"/>
    </row>
    <row r="129">
      <c r="A129" s="17"/>
      <c r="B129" s="39"/>
      <c r="C129" s="39"/>
      <c r="D129" s="40"/>
      <c r="E129" s="21"/>
      <c r="F129" s="19"/>
      <c r="G129" s="21"/>
      <c r="H129" s="21"/>
      <c r="I129" s="21"/>
    </row>
    <row r="130">
      <c r="A130" s="17"/>
      <c r="B130" s="39"/>
      <c r="C130" s="39"/>
      <c r="D130" s="40"/>
      <c r="E130" s="21"/>
      <c r="F130" s="19"/>
      <c r="G130" s="21"/>
      <c r="H130" s="21"/>
      <c r="I130" s="21"/>
    </row>
    <row r="131">
      <c r="A131" s="17"/>
      <c r="B131" s="39"/>
      <c r="C131" s="39"/>
      <c r="D131" s="40"/>
      <c r="E131" s="21"/>
      <c r="F131" s="19"/>
      <c r="G131" s="21"/>
      <c r="H131" s="21"/>
      <c r="I131" s="21"/>
    </row>
    <row r="132">
      <c r="A132" s="22"/>
      <c r="B132" s="39"/>
      <c r="C132" s="39"/>
      <c r="D132" s="40"/>
      <c r="E132" s="21"/>
      <c r="F132" s="19"/>
      <c r="G132" s="21"/>
      <c r="H132" s="21"/>
      <c r="I132" s="21"/>
    </row>
    <row r="133">
      <c r="A133" s="22"/>
      <c r="B133" s="39"/>
      <c r="C133" s="39"/>
      <c r="D133" s="40"/>
      <c r="E133" s="21"/>
      <c r="F133" s="19"/>
      <c r="G133" s="21"/>
      <c r="H133" s="21"/>
      <c r="I133" s="21"/>
    </row>
    <row r="134">
      <c r="A134" s="22"/>
      <c r="B134" s="39"/>
      <c r="C134" s="39"/>
      <c r="D134" s="40"/>
      <c r="E134" s="21"/>
      <c r="F134" s="19"/>
      <c r="G134" s="21"/>
      <c r="H134" s="21"/>
      <c r="I134" s="21"/>
    </row>
    <row r="135">
      <c r="A135" s="17"/>
      <c r="B135" s="39"/>
      <c r="C135" s="39"/>
      <c r="D135" s="40"/>
      <c r="E135" s="21"/>
      <c r="F135" s="19"/>
      <c r="G135" s="21"/>
      <c r="H135" s="21"/>
      <c r="I135" s="21"/>
    </row>
    <row r="136">
      <c r="A136" s="22"/>
      <c r="B136" s="39"/>
      <c r="C136" s="39"/>
      <c r="D136" s="40"/>
      <c r="E136" s="21"/>
      <c r="F136" s="19"/>
      <c r="G136" s="21"/>
      <c r="H136" s="21"/>
      <c r="I136" s="21"/>
    </row>
    <row r="137">
      <c r="A137" s="17"/>
      <c r="B137" s="39"/>
      <c r="C137" s="39"/>
      <c r="D137" s="40"/>
      <c r="E137" s="21"/>
      <c r="F137" s="19"/>
      <c r="G137" s="21"/>
      <c r="H137" s="21"/>
      <c r="I137" s="21"/>
    </row>
    <row r="138">
      <c r="A138" s="17"/>
      <c r="B138" s="39"/>
      <c r="C138" s="39"/>
      <c r="D138" s="40"/>
      <c r="E138" s="21"/>
      <c r="F138" s="19"/>
      <c r="G138" s="21"/>
      <c r="H138" s="21"/>
      <c r="I138" s="21"/>
    </row>
    <row r="139">
      <c r="A139" s="17"/>
      <c r="B139" s="39"/>
      <c r="C139" s="39"/>
      <c r="D139" s="40"/>
      <c r="E139" s="21"/>
      <c r="F139" s="19"/>
      <c r="G139" s="21"/>
      <c r="H139" s="21"/>
      <c r="I139" s="21"/>
    </row>
    <row r="140">
      <c r="A140" s="17"/>
      <c r="B140" s="39"/>
      <c r="C140" s="39"/>
      <c r="D140" s="40"/>
      <c r="E140" s="21"/>
      <c r="F140" s="19"/>
      <c r="G140" s="21"/>
      <c r="H140" s="21"/>
      <c r="I140" s="21"/>
    </row>
    <row r="141">
      <c r="A141" s="17"/>
      <c r="B141" s="39"/>
      <c r="C141" s="39"/>
      <c r="D141" s="40"/>
      <c r="E141" s="21"/>
      <c r="F141" s="19"/>
      <c r="G141" s="21"/>
      <c r="H141" s="21"/>
      <c r="I141" s="21"/>
    </row>
    <row r="142">
      <c r="A142" s="22"/>
      <c r="B142" s="39"/>
      <c r="C142" s="39"/>
      <c r="D142" s="40"/>
      <c r="E142" s="21"/>
      <c r="F142" s="19"/>
      <c r="G142" s="21"/>
      <c r="H142" s="21"/>
      <c r="I142" s="21"/>
    </row>
    <row r="143">
      <c r="A143" s="17"/>
      <c r="B143" s="39"/>
      <c r="C143" s="39"/>
      <c r="D143" s="40"/>
      <c r="E143" s="21"/>
      <c r="F143" s="19"/>
      <c r="G143" s="21"/>
      <c r="H143" s="21"/>
      <c r="I143" s="21"/>
    </row>
    <row r="144">
      <c r="A144" s="17"/>
      <c r="B144" s="39"/>
      <c r="C144" s="39"/>
      <c r="D144" s="40"/>
      <c r="E144" s="21"/>
      <c r="F144" s="19"/>
      <c r="G144" s="21"/>
      <c r="H144" s="21"/>
      <c r="I144" s="21"/>
    </row>
    <row r="145">
      <c r="A145" s="17"/>
      <c r="B145" s="39"/>
      <c r="C145" s="39"/>
      <c r="D145" s="40"/>
      <c r="E145" s="21"/>
      <c r="F145" s="19"/>
      <c r="G145" s="21"/>
      <c r="H145" s="21"/>
      <c r="I145" s="21"/>
    </row>
    <row r="146">
      <c r="A146" s="22"/>
      <c r="B146" s="39"/>
      <c r="C146" s="39"/>
      <c r="D146" s="40"/>
      <c r="E146" s="21"/>
      <c r="F146" s="19"/>
      <c r="G146" s="21"/>
      <c r="H146" s="21"/>
      <c r="I146" s="21"/>
    </row>
    <row r="147">
      <c r="A147" s="22"/>
      <c r="B147" s="39"/>
      <c r="C147" s="39"/>
      <c r="D147" s="40"/>
      <c r="E147" s="21"/>
      <c r="F147" s="19"/>
      <c r="G147" s="21"/>
      <c r="H147" s="21"/>
      <c r="I147" s="21"/>
    </row>
    <row r="148">
      <c r="A148" s="17"/>
      <c r="B148" s="39"/>
      <c r="C148" s="39"/>
      <c r="D148" s="40"/>
      <c r="E148" s="21"/>
      <c r="F148" s="19"/>
      <c r="G148" s="21"/>
      <c r="H148" s="21"/>
      <c r="I148" s="21"/>
    </row>
    <row r="149">
      <c r="A149" s="17"/>
      <c r="B149" s="39"/>
      <c r="C149" s="39"/>
      <c r="D149" s="40"/>
      <c r="E149" s="21"/>
      <c r="F149" s="19"/>
      <c r="G149" s="21"/>
      <c r="H149" s="21"/>
      <c r="I149" s="21"/>
    </row>
    <row r="150">
      <c r="A150" s="17"/>
      <c r="B150" s="39"/>
      <c r="C150" s="39"/>
      <c r="D150" s="40"/>
      <c r="E150" s="21"/>
      <c r="F150" s="19"/>
      <c r="G150" s="21"/>
      <c r="H150" s="21"/>
      <c r="I150" s="21"/>
    </row>
    <row r="151">
      <c r="A151" s="17"/>
      <c r="B151" s="39"/>
      <c r="C151" s="39"/>
      <c r="D151" s="40"/>
      <c r="E151" s="21"/>
      <c r="F151" s="19"/>
      <c r="G151" s="21"/>
      <c r="H151" s="21"/>
      <c r="I151" s="21"/>
    </row>
    <row r="152">
      <c r="A152" s="17"/>
      <c r="B152" s="39"/>
      <c r="C152" s="39"/>
      <c r="D152" s="40"/>
      <c r="E152" s="21"/>
      <c r="F152" s="19"/>
      <c r="G152" s="21"/>
      <c r="H152" s="21"/>
      <c r="I152" s="21"/>
    </row>
    <row r="153">
      <c r="A153" s="17"/>
      <c r="B153" s="39"/>
      <c r="C153" s="39"/>
      <c r="D153" s="40"/>
      <c r="E153" s="21"/>
      <c r="F153" s="19"/>
      <c r="G153" s="21"/>
      <c r="H153" s="21"/>
      <c r="I153" s="21"/>
    </row>
    <row r="154">
      <c r="A154" s="17"/>
      <c r="B154" s="39"/>
      <c r="C154" s="39"/>
      <c r="D154" s="40"/>
      <c r="E154" s="21"/>
      <c r="F154" s="19"/>
      <c r="G154" s="21"/>
      <c r="H154" s="21"/>
      <c r="I154" s="21"/>
    </row>
    <row r="155">
      <c r="A155" s="22"/>
      <c r="B155" s="39"/>
      <c r="C155" s="39"/>
      <c r="D155" s="40"/>
      <c r="E155" s="21"/>
      <c r="F155" s="19"/>
      <c r="G155" s="21"/>
      <c r="H155" s="21"/>
      <c r="I155" s="21"/>
    </row>
    <row r="156">
      <c r="A156" s="17"/>
      <c r="B156" s="39"/>
      <c r="C156" s="39"/>
      <c r="D156" s="40"/>
      <c r="E156" s="21"/>
      <c r="F156" s="19"/>
      <c r="G156" s="21"/>
      <c r="H156" s="21"/>
      <c r="I156" s="21"/>
    </row>
    <row r="157">
      <c r="A157" s="17"/>
      <c r="B157" s="39"/>
      <c r="C157" s="39"/>
      <c r="D157" s="40"/>
      <c r="E157" s="21"/>
      <c r="F157" s="19"/>
      <c r="G157" s="21"/>
      <c r="H157" s="21"/>
      <c r="I157" s="21"/>
    </row>
    <row r="158">
      <c r="A158" s="17"/>
      <c r="B158" s="39"/>
      <c r="C158" s="39"/>
      <c r="D158" s="40"/>
      <c r="E158" s="21"/>
      <c r="F158" s="19"/>
      <c r="G158" s="21"/>
      <c r="H158" s="21"/>
      <c r="I158" s="21"/>
    </row>
    <row r="159">
      <c r="A159" s="17"/>
      <c r="B159" s="39"/>
      <c r="C159" s="39"/>
      <c r="D159" s="40"/>
      <c r="E159" s="21"/>
      <c r="F159" s="19"/>
      <c r="G159" s="21"/>
      <c r="H159" s="21"/>
      <c r="I159" s="21"/>
    </row>
    <row r="160">
      <c r="A160" s="22"/>
      <c r="B160" s="39"/>
      <c r="C160" s="39"/>
      <c r="D160" s="40"/>
      <c r="E160" s="21"/>
      <c r="F160" s="19"/>
      <c r="G160" s="21"/>
      <c r="H160" s="21"/>
      <c r="I160" s="21"/>
    </row>
    <row r="161">
      <c r="A161" s="22"/>
      <c r="B161" s="39"/>
      <c r="C161" s="39"/>
      <c r="D161" s="40"/>
      <c r="E161" s="21"/>
      <c r="F161" s="19"/>
      <c r="G161" s="21"/>
      <c r="H161" s="21"/>
      <c r="I161" s="21"/>
    </row>
    <row r="162">
      <c r="A162" s="17"/>
      <c r="B162" s="39"/>
      <c r="C162" s="39"/>
      <c r="D162" s="40"/>
      <c r="E162" s="21"/>
      <c r="F162" s="19"/>
      <c r="G162" s="21"/>
      <c r="H162" s="21"/>
      <c r="I162" s="21"/>
    </row>
    <row r="163">
      <c r="A163" s="17"/>
      <c r="B163" s="39"/>
      <c r="C163" s="39"/>
      <c r="D163" s="40"/>
      <c r="E163" s="21"/>
      <c r="F163" s="19"/>
      <c r="G163" s="21"/>
      <c r="H163" s="21"/>
      <c r="I163" s="21"/>
    </row>
    <row r="164">
      <c r="A164" s="17"/>
      <c r="B164" s="39"/>
      <c r="C164" s="39"/>
      <c r="D164" s="40"/>
      <c r="E164" s="21"/>
      <c r="F164" s="19"/>
      <c r="G164" s="21"/>
      <c r="H164" s="21"/>
      <c r="I164" s="21"/>
    </row>
    <row r="165">
      <c r="A165" s="17"/>
      <c r="B165" s="39"/>
      <c r="C165" s="39"/>
      <c r="D165" s="40"/>
      <c r="E165" s="21"/>
      <c r="F165" s="19"/>
      <c r="G165" s="21"/>
      <c r="H165" s="21"/>
      <c r="I165" s="21"/>
    </row>
    <row r="166">
      <c r="A166" s="17"/>
      <c r="B166" s="39"/>
      <c r="C166" s="39"/>
      <c r="D166" s="40"/>
      <c r="E166" s="21"/>
      <c r="F166" s="19"/>
      <c r="G166" s="21"/>
      <c r="H166" s="21"/>
      <c r="I166" s="21"/>
    </row>
    <row r="167">
      <c r="A167" s="17"/>
      <c r="B167" s="39"/>
      <c r="C167" s="39"/>
      <c r="D167" s="40"/>
      <c r="E167" s="21"/>
      <c r="F167" s="19"/>
      <c r="G167" s="21"/>
      <c r="H167" s="21"/>
      <c r="I167" s="21"/>
    </row>
    <row r="168">
      <c r="A168" s="17"/>
      <c r="B168" s="39"/>
      <c r="C168" s="39"/>
      <c r="D168" s="40"/>
      <c r="E168" s="21"/>
      <c r="F168" s="19"/>
      <c r="G168" s="21"/>
      <c r="H168" s="21"/>
      <c r="I168" s="21"/>
    </row>
    <row r="169">
      <c r="A169" s="17"/>
      <c r="B169" s="39"/>
      <c r="C169" s="39"/>
      <c r="D169" s="40"/>
      <c r="E169" s="21"/>
      <c r="F169" s="19"/>
      <c r="G169" s="21"/>
      <c r="H169" s="21"/>
      <c r="I169" s="21"/>
    </row>
    <row r="170">
      <c r="A170" s="17"/>
      <c r="B170" s="39"/>
      <c r="C170" s="39"/>
      <c r="D170" s="40"/>
      <c r="E170" s="21"/>
      <c r="F170" s="19"/>
      <c r="G170" s="21"/>
      <c r="H170" s="21"/>
      <c r="I170" s="21"/>
    </row>
    <row r="171">
      <c r="A171" s="17"/>
      <c r="B171" s="39"/>
      <c r="C171" s="39"/>
      <c r="D171" s="40"/>
      <c r="E171" s="21"/>
      <c r="F171" s="19"/>
      <c r="G171" s="21"/>
      <c r="H171" s="21"/>
      <c r="I171" s="21"/>
    </row>
    <row r="172">
      <c r="A172" s="17"/>
      <c r="B172" s="39"/>
      <c r="C172" s="39"/>
      <c r="D172" s="40"/>
      <c r="E172" s="21"/>
      <c r="F172" s="19"/>
      <c r="G172" s="21"/>
      <c r="H172" s="21"/>
      <c r="I172" s="21"/>
    </row>
    <row r="173">
      <c r="A173" s="22"/>
      <c r="B173" s="39"/>
      <c r="C173" s="39"/>
      <c r="D173" s="40"/>
      <c r="E173" s="21"/>
      <c r="F173" s="19"/>
      <c r="G173" s="21"/>
      <c r="H173" s="21"/>
      <c r="I173" s="21"/>
    </row>
    <row r="174">
      <c r="A174" s="17"/>
      <c r="B174" s="39"/>
      <c r="C174" s="39"/>
      <c r="D174" s="40"/>
      <c r="E174" s="21"/>
      <c r="F174" s="19"/>
      <c r="G174" s="21"/>
      <c r="H174" s="21"/>
      <c r="I174" s="21"/>
    </row>
    <row r="175">
      <c r="A175" s="22"/>
      <c r="B175" s="39"/>
      <c r="C175" s="39"/>
      <c r="D175" s="40"/>
      <c r="E175" s="21"/>
      <c r="F175" s="19"/>
      <c r="G175" s="21"/>
      <c r="H175" s="21"/>
      <c r="I175" s="21"/>
    </row>
    <row r="176">
      <c r="A176" s="17"/>
      <c r="B176" s="39"/>
      <c r="C176" s="39"/>
      <c r="D176" s="40"/>
      <c r="E176" s="21"/>
      <c r="F176" s="19"/>
      <c r="G176" s="21"/>
      <c r="H176" s="21"/>
      <c r="I176" s="21"/>
    </row>
    <row r="177">
      <c r="A177" s="17"/>
      <c r="B177" s="39"/>
      <c r="C177" s="39"/>
      <c r="D177" s="40"/>
      <c r="E177" s="21"/>
      <c r="F177" s="19"/>
      <c r="G177" s="21"/>
      <c r="H177" s="21"/>
      <c r="I177" s="21"/>
    </row>
    <row r="178">
      <c r="A178" s="17"/>
      <c r="B178" s="39"/>
      <c r="C178" s="39"/>
      <c r="D178" s="40"/>
      <c r="E178" s="21"/>
      <c r="F178" s="19"/>
      <c r="G178" s="21"/>
      <c r="H178" s="21"/>
      <c r="I178" s="21"/>
    </row>
    <row r="179">
      <c r="A179" s="17"/>
      <c r="B179" s="39"/>
      <c r="C179" s="39"/>
      <c r="D179" s="40"/>
      <c r="E179" s="21"/>
      <c r="F179" s="19"/>
      <c r="G179" s="21"/>
      <c r="H179" s="21"/>
      <c r="I179" s="21"/>
    </row>
    <row r="180">
      <c r="A180" s="17"/>
      <c r="B180" s="39"/>
      <c r="C180" s="39"/>
      <c r="D180" s="40"/>
      <c r="E180" s="21"/>
      <c r="F180" s="19"/>
      <c r="G180" s="21"/>
      <c r="H180" s="21"/>
      <c r="I180" s="21"/>
    </row>
    <row r="181">
      <c r="A181" s="17"/>
      <c r="B181" s="39"/>
      <c r="C181" s="39"/>
      <c r="D181" s="40"/>
      <c r="E181" s="21"/>
      <c r="F181" s="19"/>
      <c r="G181" s="21"/>
      <c r="H181" s="21"/>
      <c r="I181" s="21"/>
    </row>
    <row r="182">
      <c r="A182" s="17"/>
      <c r="B182" s="39"/>
      <c r="C182" s="39"/>
      <c r="D182" s="40"/>
      <c r="E182" s="21"/>
      <c r="F182" s="19"/>
      <c r="G182" s="21"/>
      <c r="H182" s="21"/>
      <c r="I182" s="21"/>
    </row>
    <row r="183">
      <c r="A183" s="17"/>
      <c r="B183" s="39"/>
      <c r="C183" s="39"/>
      <c r="D183" s="40"/>
      <c r="E183" s="21"/>
      <c r="F183" s="19"/>
      <c r="G183" s="21"/>
      <c r="H183" s="21"/>
      <c r="I183" s="21"/>
    </row>
    <row r="184">
      <c r="A184" s="22"/>
      <c r="B184" s="39"/>
      <c r="C184" s="39"/>
      <c r="D184" s="40"/>
      <c r="E184" s="21"/>
      <c r="F184" s="19"/>
      <c r="G184" s="21"/>
      <c r="H184" s="21"/>
      <c r="I184" s="21"/>
    </row>
    <row r="185">
      <c r="A185" s="17"/>
      <c r="B185" s="39"/>
      <c r="C185" s="39"/>
      <c r="D185" s="40"/>
      <c r="E185" s="21"/>
      <c r="F185" s="19"/>
      <c r="G185" s="21"/>
      <c r="H185" s="21"/>
      <c r="I185" s="21"/>
    </row>
    <row r="186">
      <c r="A186" s="17"/>
      <c r="B186" s="39"/>
      <c r="C186" s="39"/>
      <c r="D186" s="40"/>
      <c r="E186" s="21"/>
      <c r="F186" s="19"/>
      <c r="G186" s="21"/>
      <c r="H186" s="21"/>
      <c r="I186" s="21"/>
    </row>
    <row r="187">
      <c r="A187" s="17"/>
      <c r="B187" s="39"/>
      <c r="C187" s="39"/>
      <c r="D187" s="40"/>
      <c r="E187" s="21"/>
      <c r="F187" s="19"/>
      <c r="G187" s="21"/>
      <c r="H187" s="21"/>
      <c r="I187" s="21"/>
    </row>
    <row r="188">
      <c r="A188" s="17"/>
      <c r="B188" s="39"/>
      <c r="C188" s="39"/>
      <c r="D188" s="40"/>
      <c r="E188" s="21"/>
      <c r="F188" s="19"/>
      <c r="G188" s="21"/>
      <c r="H188" s="21"/>
      <c r="I188" s="21"/>
    </row>
    <row r="189">
      <c r="A189" s="22"/>
      <c r="B189" s="39"/>
      <c r="C189" s="39"/>
      <c r="D189" s="40"/>
      <c r="E189" s="21"/>
      <c r="F189" s="19"/>
      <c r="G189" s="21"/>
      <c r="H189" s="21"/>
      <c r="I189" s="21"/>
    </row>
    <row r="190">
      <c r="A190" s="17"/>
      <c r="B190" s="39"/>
      <c r="C190" s="39"/>
      <c r="D190" s="40"/>
      <c r="E190" s="21"/>
      <c r="F190" s="19"/>
      <c r="G190" s="21"/>
      <c r="H190" s="21"/>
      <c r="I190" s="21"/>
    </row>
    <row r="191">
      <c r="A191" s="17"/>
      <c r="B191" s="39"/>
      <c r="C191" s="39"/>
      <c r="D191" s="40"/>
      <c r="E191" s="21"/>
      <c r="F191" s="19"/>
      <c r="G191" s="21"/>
      <c r="H191" s="21"/>
      <c r="I191" s="21"/>
    </row>
    <row r="192">
      <c r="A192" s="17"/>
      <c r="B192" s="39"/>
      <c r="C192" s="39"/>
      <c r="D192" s="40"/>
      <c r="E192" s="21"/>
      <c r="F192" s="19"/>
      <c r="G192" s="21"/>
      <c r="H192" s="21"/>
      <c r="I192" s="21"/>
    </row>
    <row r="193">
      <c r="A193" s="22"/>
      <c r="B193" s="39"/>
      <c r="C193" s="39"/>
      <c r="D193" s="40"/>
      <c r="E193" s="21"/>
      <c r="F193" s="19"/>
      <c r="G193" s="21"/>
      <c r="H193" s="21"/>
      <c r="I193" s="21"/>
    </row>
    <row r="194">
      <c r="A194" s="17"/>
      <c r="B194" s="39"/>
      <c r="C194" s="39"/>
      <c r="D194" s="40"/>
      <c r="E194" s="21"/>
      <c r="F194" s="19"/>
      <c r="G194" s="21"/>
      <c r="H194" s="21"/>
      <c r="I194" s="21"/>
    </row>
    <row r="195">
      <c r="A195" s="17"/>
      <c r="B195" s="39"/>
      <c r="C195" s="39"/>
      <c r="D195" s="40"/>
      <c r="E195" s="21"/>
      <c r="F195" s="19"/>
      <c r="G195" s="21"/>
      <c r="H195" s="21"/>
      <c r="I195" s="21"/>
    </row>
    <row r="196">
      <c r="A196" s="17"/>
      <c r="B196" s="39"/>
      <c r="C196" s="39"/>
      <c r="D196" s="40"/>
      <c r="E196" s="21"/>
      <c r="F196" s="19"/>
      <c r="G196" s="21"/>
      <c r="H196" s="21"/>
      <c r="I196" s="21"/>
    </row>
    <row r="197">
      <c r="A197" s="17"/>
      <c r="B197" s="39"/>
      <c r="C197" s="39"/>
      <c r="D197" s="40"/>
      <c r="E197" s="21"/>
      <c r="F197" s="19"/>
      <c r="G197" s="21"/>
      <c r="H197" s="21"/>
      <c r="I197" s="21"/>
    </row>
    <row r="198">
      <c r="A198" s="17"/>
      <c r="B198" s="39"/>
      <c r="C198" s="39"/>
      <c r="D198" s="40"/>
      <c r="E198" s="21"/>
      <c r="F198" s="19"/>
      <c r="G198" s="21"/>
      <c r="H198" s="21"/>
      <c r="I198" s="21"/>
    </row>
    <row r="199">
      <c r="A199" s="17"/>
      <c r="B199" s="39"/>
      <c r="C199" s="39"/>
      <c r="D199" s="40"/>
      <c r="E199" s="21"/>
      <c r="F199" s="19"/>
      <c r="G199" s="21"/>
      <c r="H199" s="21"/>
      <c r="I199" s="21"/>
    </row>
    <row r="200">
      <c r="A200" s="17"/>
      <c r="B200" s="39"/>
      <c r="C200" s="39"/>
      <c r="D200" s="40"/>
      <c r="E200" s="21"/>
      <c r="F200" s="19"/>
      <c r="G200" s="21"/>
      <c r="H200" s="21"/>
      <c r="I200" s="21"/>
    </row>
    <row r="201">
      <c r="A201" s="22"/>
      <c r="B201" s="39"/>
      <c r="C201" s="39"/>
      <c r="D201" s="40"/>
      <c r="E201" s="21"/>
      <c r="F201" s="19"/>
      <c r="G201" s="21"/>
      <c r="H201" s="21"/>
      <c r="I201" s="21"/>
    </row>
    <row r="202">
      <c r="A202" s="17"/>
      <c r="B202" s="39"/>
      <c r="C202" s="39"/>
      <c r="D202" s="40"/>
      <c r="E202" s="21"/>
      <c r="F202" s="19"/>
      <c r="G202" s="21"/>
      <c r="H202" s="21"/>
      <c r="I202" s="21"/>
    </row>
    <row r="203">
      <c r="A203" s="17"/>
      <c r="B203" s="39"/>
      <c r="C203" s="39"/>
      <c r="D203" s="40"/>
      <c r="E203" s="21"/>
      <c r="F203" s="19"/>
      <c r="G203" s="21"/>
      <c r="H203" s="21"/>
      <c r="I203" s="21"/>
    </row>
    <row r="204">
      <c r="A204" s="22"/>
      <c r="B204" s="39"/>
      <c r="C204" s="39"/>
      <c r="D204" s="40"/>
      <c r="E204" s="21"/>
      <c r="F204" s="19"/>
      <c r="G204" s="21"/>
      <c r="H204" s="21"/>
      <c r="I204" s="21"/>
    </row>
    <row r="205">
      <c r="A205" s="17"/>
      <c r="B205" s="39"/>
      <c r="C205" s="39"/>
      <c r="D205" s="40"/>
      <c r="E205" s="21"/>
      <c r="F205" s="19"/>
      <c r="G205" s="21"/>
      <c r="H205" s="21"/>
      <c r="I205" s="21"/>
    </row>
    <row r="206">
      <c r="A206" s="17"/>
      <c r="B206" s="39"/>
      <c r="C206" s="39"/>
      <c r="D206" s="40"/>
      <c r="E206" s="21"/>
      <c r="F206" s="19"/>
      <c r="G206" s="21"/>
      <c r="H206" s="21"/>
      <c r="I206" s="21"/>
    </row>
    <row r="207">
      <c r="A207" s="17"/>
      <c r="B207" s="39"/>
      <c r="C207" s="39"/>
      <c r="D207" s="40"/>
      <c r="E207" s="21"/>
      <c r="F207" s="19"/>
      <c r="G207" s="21"/>
      <c r="H207" s="21"/>
      <c r="I207" s="21"/>
    </row>
    <row r="208">
      <c r="A208" s="17"/>
      <c r="B208" s="39"/>
      <c r="C208" s="39"/>
      <c r="D208" s="40"/>
      <c r="E208" s="21"/>
      <c r="F208" s="19"/>
      <c r="G208" s="21"/>
      <c r="H208" s="21"/>
      <c r="I208" s="21"/>
    </row>
    <row r="209">
      <c r="A209" s="22"/>
      <c r="B209" s="39"/>
      <c r="C209" s="39"/>
      <c r="D209" s="40"/>
      <c r="E209" s="21"/>
      <c r="F209" s="19"/>
      <c r="G209" s="21"/>
      <c r="H209" s="21"/>
      <c r="I209" s="21"/>
    </row>
    <row r="210">
      <c r="A210" s="17"/>
      <c r="B210" s="39"/>
      <c r="C210" s="39"/>
      <c r="D210" s="40"/>
      <c r="E210" s="21"/>
      <c r="F210" s="19"/>
      <c r="G210" s="21"/>
      <c r="H210" s="21"/>
      <c r="I210" s="21"/>
    </row>
    <row r="211">
      <c r="A211" s="17"/>
      <c r="B211" s="39"/>
      <c r="C211" s="39"/>
      <c r="D211" s="40"/>
      <c r="E211" s="21"/>
      <c r="F211" s="19"/>
      <c r="G211" s="21"/>
      <c r="H211" s="21"/>
      <c r="I211" s="21"/>
    </row>
    <row r="212">
      <c r="A212" s="17"/>
      <c r="B212" s="39"/>
      <c r="C212" s="39"/>
      <c r="D212" s="40"/>
      <c r="E212" s="21"/>
      <c r="F212" s="19"/>
      <c r="G212" s="21"/>
      <c r="H212" s="21"/>
      <c r="I212" s="21"/>
    </row>
    <row r="213">
      <c r="A213" s="17"/>
      <c r="B213" s="39"/>
      <c r="C213" s="39"/>
      <c r="D213" s="40"/>
      <c r="E213" s="21"/>
      <c r="F213" s="19"/>
      <c r="G213" s="21"/>
      <c r="H213" s="21"/>
      <c r="I213" s="21"/>
    </row>
    <row r="214">
      <c r="A214" s="17"/>
      <c r="B214" s="39"/>
      <c r="C214" s="39"/>
      <c r="D214" s="40"/>
      <c r="E214" s="21"/>
      <c r="F214" s="19"/>
      <c r="G214" s="21"/>
      <c r="H214" s="21"/>
      <c r="I214" s="21"/>
    </row>
    <row r="215">
      <c r="A215" s="17"/>
      <c r="B215" s="39"/>
      <c r="C215" s="39"/>
      <c r="D215" s="40"/>
      <c r="E215" s="21"/>
      <c r="F215" s="19"/>
      <c r="G215" s="21"/>
      <c r="H215" s="21"/>
      <c r="I215" s="21"/>
    </row>
    <row r="216">
      <c r="A216" s="17"/>
      <c r="B216" s="39"/>
      <c r="C216" s="39"/>
      <c r="D216" s="40"/>
      <c r="E216" s="21"/>
      <c r="F216" s="19"/>
      <c r="G216" s="21"/>
      <c r="H216" s="21"/>
      <c r="I216" s="21"/>
    </row>
    <row r="217">
      <c r="A217" s="22"/>
      <c r="B217" s="39"/>
      <c r="C217" s="39"/>
      <c r="D217" s="40"/>
      <c r="E217" s="21"/>
      <c r="F217" s="19"/>
      <c r="G217" s="21"/>
      <c r="H217" s="21"/>
      <c r="I217" s="21"/>
    </row>
    <row r="218">
      <c r="A218" s="17"/>
      <c r="B218" s="39"/>
      <c r="C218" s="39"/>
      <c r="D218" s="40"/>
      <c r="E218" s="21"/>
      <c r="F218" s="19"/>
      <c r="G218" s="21"/>
      <c r="H218" s="21"/>
      <c r="I218" s="21"/>
    </row>
    <row r="219">
      <c r="A219" s="22"/>
      <c r="B219" s="39"/>
      <c r="C219" s="39"/>
      <c r="D219" s="40"/>
      <c r="E219" s="21"/>
      <c r="F219" s="19"/>
      <c r="G219" s="21"/>
      <c r="H219" s="21"/>
      <c r="I219" s="21"/>
    </row>
    <row r="220">
      <c r="A220" s="17"/>
      <c r="B220" s="39"/>
      <c r="C220" s="39"/>
      <c r="D220" s="40"/>
      <c r="E220" s="21"/>
      <c r="F220" s="19"/>
      <c r="G220" s="21"/>
      <c r="H220" s="21"/>
      <c r="I220" s="21"/>
    </row>
    <row r="221">
      <c r="A221" s="17"/>
      <c r="B221" s="39"/>
      <c r="C221" s="39"/>
      <c r="D221" s="40"/>
      <c r="E221" s="21"/>
      <c r="F221" s="19"/>
      <c r="G221" s="21"/>
      <c r="H221" s="21"/>
      <c r="I221" s="21"/>
    </row>
    <row r="222">
      <c r="A222" s="17"/>
      <c r="B222" s="39"/>
      <c r="C222" s="39"/>
      <c r="D222" s="40"/>
      <c r="E222" s="21"/>
      <c r="F222" s="19"/>
      <c r="G222" s="21"/>
      <c r="H222" s="21"/>
      <c r="I222" s="21"/>
    </row>
    <row r="223">
      <c r="A223" s="22"/>
      <c r="B223" s="39"/>
      <c r="C223" s="39"/>
      <c r="D223" s="40"/>
      <c r="E223" s="21"/>
      <c r="F223" s="19"/>
      <c r="G223" s="21"/>
      <c r="H223" s="21"/>
      <c r="I223" s="21"/>
    </row>
    <row r="224">
      <c r="A224" s="17"/>
      <c r="B224" s="39"/>
      <c r="C224" s="39"/>
      <c r="D224" s="40"/>
      <c r="E224" s="21"/>
      <c r="F224" s="19"/>
      <c r="G224" s="21"/>
      <c r="H224" s="21"/>
      <c r="I224" s="21"/>
    </row>
    <row r="225">
      <c r="A225" s="17"/>
      <c r="B225" s="39"/>
      <c r="C225" s="39"/>
      <c r="D225" s="40"/>
      <c r="E225" s="21"/>
      <c r="F225" s="19"/>
      <c r="G225" s="21"/>
      <c r="H225" s="21"/>
      <c r="I225" s="21"/>
    </row>
    <row r="226">
      <c r="A226" s="22"/>
      <c r="B226" s="39"/>
      <c r="C226" s="39"/>
      <c r="D226" s="40"/>
      <c r="E226" s="21"/>
      <c r="F226" s="19"/>
      <c r="G226" s="21"/>
      <c r="H226" s="21"/>
      <c r="I226" s="21"/>
    </row>
    <row r="227">
      <c r="A227" s="22"/>
      <c r="B227" s="39"/>
      <c r="C227" s="39"/>
      <c r="D227" s="40"/>
      <c r="E227" s="21"/>
      <c r="F227" s="19"/>
      <c r="G227" s="21"/>
      <c r="H227" s="21"/>
      <c r="I227" s="21"/>
    </row>
    <row r="228">
      <c r="A228" s="17"/>
      <c r="B228" s="39"/>
      <c r="C228" s="39"/>
      <c r="D228" s="40"/>
      <c r="E228" s="21"/>
      <c r="F228" s="19"/>
      <c r="G228" s="21"/>
      <c r="H228" s="21"/>
      <c r="I228" s="21"/>
    </row>
    <row r="229">
      <c r="A229" s="17"/>
      <c r="B229" s="39"/>
      <c r="C229" s="39"/>
      <c r="D229" s="40"/>
      <c r="E229" s="21"/>
      <c r="F229" s="19"/>
      <c r="G229" s="21"/>
      <c r="H229" s="21"/>
      <c r="I229" s="21"/>
    </row>
    <row r="230">
      <c r="A230" s="17"/>
      <c r="B230" s="39"/>
      <c r="C230" s="39"/>
      <c r="D230" s="40"/>
      <c r="E230" s="21"/>
      <c r="F230" s="19"/>
      <c r="G230" s="21"/>
      <c r="H230" s="21"/>
      <c r="I230" s="21"/>
    </row>
    <row r="231">
      <c r="A231" s="17"/>
      <c r="B231" s="39"/>
      <c r="C231" s="39"/>
      <c r="D231" s="40"/>
      <c r="E231" s="21"/>
      <c r="F231" s="19"/>
      <c r="G231" s="21"/>
      <c r="H231" s="21"/>
      <c r="I231" s="21"/>
    </row>
    <row r="232">
      <c r="A232" s="22"/>
      <c r="B232" s="39"/>
      <c r="C232" s="39"/>
      <c r="D232" s="40"/>
      <c r="E232" s="21"/>
      <c r="F232" s="19"/>
      <c r="G232" s="21"/>
      <c r="H232" s="21"/>
      <c r="I232" s="21"/>
    </row>
    <row r="233">
      <c r="A233" s="17"/>
      <c r="B233" s="39"/>
      <c r="C233" s="39"/>
      <c r="D233" s="40"/>
      <c r="E233" s="21"/>
      <c r="F233" s="19"/>
      <c r="G233" s="21"/>
      <c r="H233" s="21"/>
      <c r="I233" s="21"/>
    </row>
    <row r="234">
      <c r="A234" s="22"/>
      <c r="B234" s="39"/>
      <c r="C234" s="39"/>
      <c r="D234" s="40"/>
      <c r="E234" s="21"/>
      <c r="F234" s="19"/>
      <c r="G234" s="21"/>
      <c r="H234" s="21"/>
      <c r="I234" s="21"/>
    </row>
    <row r="235">
      <c r="A235" s="17"/>
      <c r="B235" s="39"/>
      <c r="C235" s="39"/>
      <c r="D235" s="40"/>
      <c r="E235" s="21"/>
      <c r="F235" s="19"/>
      <c r="G235" s="21"/>
      <c r="H235" s="21"/>
      <c r="I235" s="21"/>
    </row>
    <row r="236">
      <c r="A236" s="17"/>
      <c r="B236" s="39"/>
      <c r="C236" s="39"/>
      <c r="D236" s="40"/>
      <c r="E236" s="21"/>
      <c r="F236" s="19"/>
      <c r="G236" s="21"/>
      <c r="H236" s="21"/>
      <c r="I236" s="21"/>
    </row>
    <row r="237">
      <c r="A237" s="22"/>
      <c r="B237" s="39"/>
      <c r="C237" s="39"/>
      <c r="D237" s="40"/>
      <c r="E237" s="21"/>
      <c r="F237" s="19"/>
      <c r="G237" s="21"/>
      <c r="H237" s="21"/>
      <c r="I237" s="21"/>
    </row>
    <row r="238">
      <c r="A238" s="17"/>
      <c r="B238" s="39"/>
      <c r="C238" s="39"/>
      <c r="D238" s="40"/>
      <c r="E238" s="21"/>
      <c r="F238" s="19"/>
      <c r="G238" s="21"/>
      <c r="H238" s="21"/>
      <c r="I238" s="21"/>
    </row>
    <row r="239">
      <c r="A239" s="17"/>
      <c r="B239" s="39"/>
      <c r="C239" s="39"/>
      <c r="D239" s="40"/>
      <c r="E239" s="21"/>
      <c r="F239" s="19"/>
      <c r="G239" s="21"/>
      <c r="H239" s="21"/>
      <c r="I239" s="21"/>
    </row>
    <row r="240">
      <c r="A240" s="17"/>
      <c r="B240" s="39"/>
      <c r="C240" s="39"/>
      <c r="D240" s="40"/>
      <c r="E240" s="21"/>
      <c r="F240" s="19"/>
      <c r="G240" s="21"/>
      <c r="H240" s="21"/>
      <c r="I240" s="21"/>
    </row>
    <row r="241">
      <c r="A241" s="17"/>
      <c r="B241" s="39"/>
      <c r="C241" s="39"/>
      <c r="D241" s="40"/>
      <c r="E241" s="21"/>
      <c r="F241" s="19"/>
      <c r="G241" s="21"/>
      <c r="H241" s="21"/>
      <c r="I241" s="21"/>
    </row>
    <row r="242">
      <c r="A242" s="17"/>
      <c r="B242" s="39"/>
      <c r="C242" s="39"/>
      <c r="D242" s="40"/>
      <c r="E242" s="21"/>
      <c r="F242" s="19"/>
      <c r="G242" s="21"/>
      <c r="H242" s="21"/>
      <c r="I242" s="21"/>
    </row>
    <row r="243">
      <c r="A243" s="17"/>
      <c r="B243" s="39"/>
      <c r="C243" s="39"/>
      <c r="D243" s="40"/>
      <c r="E243" s="21"/>
      <c r="F243" s="19"/>
      <c r="G243" s="21"/>
      <c r="H243" s="21"/>
      <c r="I243" s="21"/>
    </row>
    <row r="244">
      <c r="A244" s="17"/>
      <c r="B244" s="39"/>
      <c r="C244" s="39"/>
      <c r="D244" s="40"/>
      <c r="E244" s="21"/>
      <c r="F244" s="19"/>
      <c r="G244" s="21"/>
      <c r="H244" s="21"/>
      <c r="I244" s="21"/>
    </row>
    <row r="245">
      <c r="A245" s="17"/>
      <c r="B245" s="39"/>
      <c r="C245" s="39"/>
      <c r="D245" s="40"/>
      <c r="E245" s="21"/>
      <c r="F245" s="19"/>
      <c r="G245" s="21"/>
      <c r="H245" s="21"/>
      <c r="I245" s="21"/>
    </row>
    <row r="246">
      <c r="A246" s="17"/>
      <c r="B246" s="39"/>
      <c r="C246" s="39"/>
      <c r="D246" s="40"/>
      <c r="E246" s="21"/>
      <c r="F246" s="19"/>
      <c r="G246" s="21"/>
      <c r="H246" s="21"/>
      <c r="I246" s="21"/>
    </row>
    <row r="247">
      <c r="A247" s="17"/>
      <c r="B247" s="39"/>
      <c r="C247" s="39"/>
      <c r="D247" s="40"/>
      <c r="E247" s="21"/>
      <c r="F247" s="19"/>
      <c r="G247" s="21"/>
      <c r="H247" s="21"/>
      <c r="I247" s="21"/>
    </row>
    <row r="248">
      <c r="A248" s="17"/>
      <c r="B248" s="39"/>
      <c r="C248" s="39"/>
      <c r="D248" s="40"/>
      <c r="E248" s="21"/>
      <c r="F248" s="19"/>
      <c r="G248" s="21"/>
      <c r="H248" s="21"/>
      <c r="I248" s="21"/>
    </row>
    <row r="249">
      <c r="A249" s="17"/>
      <c r="B249" s="39"/>
      <c r="C249" s="39"/>
      <c r="D249" s="40"/>
      <c r="E249" s="21"/>
      <c r="F249" s="19"/>
      <c r="G249" s="21"/>
      <c r="H249" s="21"/>
      <c r="I249" s="21"/>
    </row>
    <row r="250">
      <c r="A250" s="17"/>
      <c r="B250" s="39"/>
      <c r="C250" s="39"/>
      <c r="D250" s="40"/>
      <c r="E250" s="21"/>
      <c r="F250" s="19"/>
      <c r="G250" s="21"/>
      <c r="H250" s="21"/>
      <c r="I250" s="21"/>
    </row>
    <row r="251">
      <c r="A251" s="17"/>
      <c r="B251" s="39"/>
      <c r="C251" s="39"/>
      <c r="D251" s="40"/>
      <c r="E251" s="21"/>
      <c r="F251" s="19"/>
      <c r="G251" s="21"/>
      <c r="H251" s="21"/>
      <c r="I251" s="21"/>
    </row>
    <row r="252">
      <c r="A252" s="17"/>
      <c r="B252" s="39"/>
      <c r="C252" s="39"/>
      <c r="D252" s="40"/>
      <c r="E252" s="21"/>
      <c r="F252" s="19"/>
      <c r="G252" s="21"/>
      <c r="H252" s="21"/>
      <c r="I252" s="21"/>
    </row>
    <row r="253">
      <c r="A253" s="17"/>
      <c r="B253" s="39"/>
      <c r="C253" s="39"/>
      <c r="D253" s="40"/>
      <c r="E253" s="21"/>
      <c r="F253" s="19"/>
      <c r="G253" s="21"/>
      <c r="H253" s="21"/>
      <c r="I253" s="21"/>
    </row>
    <row r="254">
      <c r="A254" s="17"/>
      <c r="B254" s="39"/>
      <c r="C254" s="39"/>
      <c r="D254" s="40"/>
      <c r="E254" s="21"/>
      <c r="F254" s="19"/>
      <c r="G254" s="21"/>
      <c r="H254" s="21"/>
      <c r="I254" s="21"/>
    </row>
    <row r="255">
      <c r="A255" s="17"/>
      <c r="B255" s="39"/>
      <c r="C255" s="39"/>
      <c r="D255" s="40"/>
      <c r="E255" s="21"/>
      <c r="F255" s="19"/>
      <c r="G255" s="21"/>
      <c r="H255" s="21"/>
      <c r="I255" s="21"/>
    </row>
    <row r="256">
      <c r="A256" s="17"/>
      <c r="B256" s="39"/>
      <c r="C256" s="39"/>
      <c r="D256" s="40"/>
      <c r="E256" s="21"/>
      <c r="F256" s="19"/>
      <c r="G256" s="21"/>
      <c r="H256" s="21"/>
      <c r="I256" s="21"/>
    </row>
    <row r="257">
      <c r="A257" s="17"/>
      <c r="B257" s="39"/>
      <c r="C257" s="39"/>
      <c r="D257" s="40"/>
      <c r="E257" s="21"/>
      <c r="F257" s="19"/>
      <c r="G257" s="21"/>
      <c r="H257" s="21"/>
      <c r="I257" s="21"/>
    </row>
    <row r="258">
      <c r="A258" s="17"/>
      <c r="B258" s="39"/>
      <c r="C258" s="39"/>
      <c r="D258" s="40"/>
      <c r="E258" s="21"/>
      <c r="F258" s="19"/>
      <c r="G258" s="21"/>
      <c r="H258" s="21"/>
      <c r="I258" s="21"/>
    </row>
    <row r="259">
      <c r="A259" s="17"/>
      <c r="B259" s="39"/>
      <c r="C259" s="39"/>
      <c r="D259" s="40"/>
      <c r="E259" s="21"/>
      <c r="F259" s="19"/>
      <c r="G259" s="21"/>
      <c r="H259" s="21"/>
      <c r="I259" s="21"/>
    </row>
    <row r="260">
      <c r="A260" s="17"/>
      <c r="B260" s="39"/>
      <c r="C260" s="39"/>
      <c r="D260" s="40"/>
      <c r="E260" s="21"/>
      <c r="F260" s="19"/>
      <c r="G260" s="21"/>
      <c r="H260" s="21"/>
      <c r="I260" s="21"/>
    </row>
    <row r="261">
      <c r="A261" s="22"/>
      <c r="B261" s="39"/>
      <c r="C261" s="39"/>
      <c r="D261" s="40"/>
      <c r="E261" s="21"/>
      <c r="F261" s="19"/>
      <c r="G261" s="21"/>
      <c r="H261" s="21"/>
      <c r="I261" s="21"/>
    </row>
    <row r="262">
      <c r="A262" s="22"/>
      <c r="B262" s="39"/>
      <c r="C262" s="39"/>
      <c r="D262" s="40"/>
      <c r="E262" s="21"/>
      <c r="F262" s="19"/>
      <c r="G262" s="21"/>
      <c r="H262" s="21"/>
      <c r="I262" s="21"/>
    </row>
    <row r="263">
      <c r="A263" s="17"/>
      <c r="B263" s="39"/>
      <c r="C263" s="39"/>
      <c r="D263" s="40"/>
      <c r="E263" s="21"/>
      <c r="F263" s="19"/>
      <c r="G263" s="21"/>
      <c r="H263" s="21"/>
      <c r="I263" s="21"/>
    </row>
    <row r="264">
      <c r="A264" s="17"/>
      <c r="B264" s="39"/>
      <c r="C264" s="39"/>
      <c r="D264" s="40"/>
      <c r="E264" s="21"/>
      <c r="F264" s="19"/>
      <c r="G264" s="21"/>
      <c r="H264" s="21"/>
      <c r="I264" s="21"/>
    </row>
    <row r="265">
      <c r="A265" s="17"/>
      <c r="B265" s="39"/>
      <c r="C265" s="39"/>
      <c r="D265" s="40"/>
      <c r="E265" s="21"/>
      <c r="F265" s="19"/>
      <c r="G265" s="21"/>
      <c r="H265" s="21"/>
      <c r="I265" s="21"/>
    </row>
    <row r="266">
      <c r="A266" s="17"/>
      <c r="B266" s="39"/>
      <c r="C266" s="39"/>
      <c r="D266" s="40"/>
      <c r="E266" s="21"/>
      <c r="F266" s="19"/>
      <c r="G266" s="21"/>
      <c r="H266" s="21"/>
      <c r="I266" s="21"/>
    </row>
    <row r="267">
      <c r="A267" s="17"/>
      <c r="B267" s="39"/>
      <c r="C267" s="39"/>
      <c r="D267" s="40"/>
      <c r="E267" s="21"/>
      <c r="F267" s="19"/>
      <c r="G267" s="21"/>
      <c r="H267" s="21"/>
      <c r="I267" s="21"/>
    </row>
    <row r="268">
      <c r="A268" s="17"/>
      <c r="B268" s="39"/>
      <c r="C268" s="39"/>
      <c r="D268" s="40"/>
      <c r="E268" s="21"/>
      <c r="F268" s="19"/>
      <c r="G268" s="21"/>
      <c r="H268" s="21"/>
      <c r="I268" s="21"/>
    </row>
    <row r="269">
      <c r="A269" s="17"/>
      <c r="B269" s="39"/>
      <c r="C269" s="39"/>
      <c r="D269" s="40"/>
      <c r="E269" s="21"/>
      <c r="F269" s="19"/>
      <c r="G269" s="21"/>
      <c r="H269" s="21"/>
      <c r="I269" s="21"/>
    </row>
    <row r="270">
      <c r="A270" s="22"/>
      <c r="B270" s="39"/>
      <c r="C270" s="39"/>
      <c r="D270" s="40"/>
      <c r="E270" s="21"/>
      <c r="F270" s="19"/>
      <c r="G270" s="21"/>
      <c r="H270" s="21"/>
      <c r="I270" s="21"/>
    </row>
    <row r="271">
      <c r="A271" s="22"/>
      <c r="B271" s="39"/>
      <c r="C271" s="39"/>
      <c r="D271" s="40"/>
      <c r="E271" s="21"/>
      <c r="F271" s="19"/>
      <c r="G271" s="21"/>
      <c r="H271" s="21"/>
      <c r="I271" s="21"/>
    </row>
    <row r="272">
      <c r="A272" s="17"/>
      <c r="B272" s="39"/>
      <c r="C272" s="39"/>
      <c r="D272" s="40"/>
      <c r="E272" s="21"/>
      <c r="F272" s="19"/>
      <c r="G272" s="21"/>
      <c r="H272" s="21"/>
      <c r="I272" s="21"/>
    </row>
    <row r="273">
      <c r="A273" s="17"/>
      <c r="B273" s="39"/>
      <c r="C273" s="39"/>
      <c r="D273" s="40"/>
      <c r="E273" s="21"/>
      <c r="F273" s="19"/>
      <c r="G273" s="21"/>
      <c r="H273" s="21"/>
      <c r="I273" s="21"/>
    </row>
    <row r="274">
      <c r="A274" s="22"/>
      <c r="B274" s="39"/>
      <c r="C274" s="39"/>
      <c r="D274" s="40"/>
      <c r="E274" s="21"/>
      <c r="F274" s="19"/>
      <c r="G274" s="21"/>
      <c r="H274" s="21"/>
      <c r="I274" s="21"/>
    </row>
    <row r="275">
      <c r="A275" s="17"/>
      <c r="B275" s="39"/>
      <c r="C275" s="39"/>
      <c r="D275" s="40"/>
      <c r="E275" s="21"/>
      <c r="F275" s="19"/>
      <c r="G275" s="21"/>
      <c r="H275" s="21"/>
      <c r="I275" s="21"/>
    </row>
    <row r="276">
      <c r="A276" s="17"/>
      <c r="B276" s="39"/>
      <c r="C276" s="39"/>
      <c r="D276" s="40"/>
      <c r="E276" s="21"/>
      <c r="F276" s="19"/>
      <c r="G276" s="21"/>
      <c r="H276" s="21"/>
      <c r="I276" s="21"/>
    </row>
    <row r="277">
      <c r="A277" s="26"/>
      <c r="B277" s="44"/>
      <c r="C277" s="44"/>
      <c r="D277" s="45"/>
      <c r="E277" s="30"/>
      <c r="F277" s="28"/>
      <c r="G277" s="30"/>
      <c r="H277" s="30"/>
      <c r="I277" s="30"/>
    </row>
    <row r="278">
      <c r="A278" s="26"/>
      <c r="B278" s="44"/>
      <c r="C278" s="44"/>
      <c r="D278" s="45"/>
      <c r="E278" s="30"/>
      <c r="F278" s="28"/>
      <c r="G278" s="30"/>
      <c r="H278" s="30"/>
      <c r="I278" s="30"/>
    </row>
    <row r="279">
      <c r="A279" s="26"/>
      <c r="B279" s="44"/>
      <c r="C279" s="44"/>
      <c r="D279" s="45"/>
      <c r="E279" s="30"/>
      <c r="F279" s="28"/>
      <c r="G279" s="30"/>
      <c r="H279" s="30"/>
      <c r="I279" s="30"/>
    </row>
    <row r="280">
      <c r="A280" s="26"/>
      <c r="B280" s="44"/>
      <c r="C280" s="44"/>
      <c r="D280" s="45"/>
      <c r="E280" s="30"/>
      <c r="F280" s="28"/>
      <c r="G280" s="30"/>
      <c r="H280" s="30"/>
      <c r="I280" s="30"/>
    </row>
    <row r="281">
      <c r="A281" s="26"/>
      <c r="B281" s="44"/>
      <c r="C281" s="44"/>
      <c r="D281" s="45"/>
      <c r="E281" s="30"/>
      <c r="F281" s="28"/>
      <c r="G281" s="30"/>
      <c r="H281" s="30"/>
      <c r="I281" s="30"/>
    </row>
    <row r="282">
      <c r="A282" s="26"/>
      <c r="B282" s="44"/>
      <c r="C282" s="44"/>
      <c r="D282" s="45"/>
      <c r="E282" s="30"/>
      <c r="F282" s="28"/>
      <c r="G282" s="30"/>
      <c r="H282" s="30"/>
      <c r="I282" s="30"/>
    </row>
    <row r="283">
      <c r="A283" s="26"/>
      <c r="B283" s="44"/>
      <c r="C283" s="44"/>
      <c r="D283" s="45"/>
      <c r="E283" s="30"/>
      <c r="F283" s="28"/>
      <c r="G283" s="30"/>
      <c r="H283" s="30"/>
      <c r="I283" s="30"/>
    </row>
    <row r="284">
      <c r="A284" s="26"/>
      <c r="B284" s="44"/>
      <c r="C284" s="44"/>
      <c r="D284" s="45"/>
      <c r="E284" s="30"/>
      <c r="F284" s="28"/>
      <c r="G284" s="30"/>
      <c r="H284" s="30"/>
      <c r="I284" s="30"/>
    </row>
    <row r="285">
      <c r="A285" s="26"/>
      <c r="B285" s="44"/>
      <c r="C285" s="44"/>
      <c r="D285" s="45"/>
      <c r="E285" s="30"/>
      <c r="F285" s="28"/>
      <c r="G285" s="30"/>
      <c r="H285" s="30"/>
      <c r="I285" s="30"/>
    </row>
    <row r="286">
      <c r="A286" s="26"/>
      <c r="B286" s="44"/>
      <c r="C286" s="44"/>
      <c r="D286" s="45"/>
      <c r="E286" s="30"/>
      <c r="F286" s="28"/>
      <c r="G286" s="30"/>
      <c r="H286" s="30"/>
      <c r="I286" s="30"/>
    </row>
    <row r="287">
      <c r="A287" s="26"/>
      <c r="B287" s="44"/>
      <c r="C287" s="44"/>
      <c r="D287" s="45"/>
      <c r="E287" s="30"/>
      <c r="F287" s="28"/>
      <c r="G287" s="30"/>
      <c r="H287" s="30"/>
      <c r="I287" s="30"/>
    </row>
    <row r="288">
      <c r="A288" s="26"/>
      <c r="B288" s="44"/>
      <c r="C288" s="44"/>
      <c r="D288" s="45"/>
      <c r="E288" s="30"/>
      <c r="F288" s="28"/>
      <c r="G288" s="30"/>
      <c r="H288" s="30"/>
      <c r="I288" s="30"/>
    </row>
    <row r="289">
      <c r="A289" s="31"/>
      <c r="B289" s="44"/>
      <c r="C289" s="44"/>
      <c r="D289" s="45"/>
      <c r="E289" s="30"/>
      <c r="F289" s="28"/>
      <c r="G289" s="30"/>
      <c r="H289" s="30"/>
      <c r="I289" s="30"/>
    </row>
    <row r="290">
      <c r="A290" s="26"/>
      <c r="B290" s="44"/>
      <c r="C290" s="44"/>
      <c r="D290" s="45"/>
      <c r="E290" s="30"/>
      <c r="F290" s="28"/>
      <c r="G290" s="30"/>
      <c r="H290" s="30"/>
      <c r="I290" s="30"/>
    </row>
    <row r="291">
      <c r="A291" s="26"/>
      <c r="B291" s="44"/>
      <c r="C291" s="44"/>
      <c r="D291" s="45"/>
      <c r="E291" s="30"/>
      <c r="F291" s="28"/>
      <c r="G291" s="30"/>
      <c r="H291" s="30"/>
      <c r="I291" s="30"/>
    </row>
    <row r="292">
      <c r="A292" s="26"/>
      <c r="B292" s="44"/>
      <c r="C292" s="44"/>
      <c r="D292" s="45"/>
      <c r="E292" s="30"/>
      <c r="F292" s="28"/>
      <c r="G292" s="30"/>
      <c r="H292" s="30"/>
      <c r="I292" s="30"/>
    </row>
    <row r="293">
      <c r="A293" s="26"/>
      <c r="B293" s="44"/>
      <c r="C293" s="44"/>
      <c r="D293" s="45"/>
      <c r="E293" s="30"/>
      <c r="F293" s="28"/>
      <c r="G293" s="30"/>
      <c r="H293" s="30"/>
      <c r="I293" s="30"/>
    </row>
    <row r="294">
      <c r="A294" s="31"/>
      <c r="B294" s="44"/>
      <c r="C294" s="44"/>
      <c r="D294" s="45"/>
      <c r="E294" s="30"/>
      <c r="F294" s="28"/>
      <c r="G294" s="30"/>
      <c r="H294" s="30"/>
      <c r="I294" s="30"/>
    </row>
    <row r="295">
      <c r="A295" s="26"/>
      <c r="B295" s="44"/>
      <c r="C295" s="44"/>
      <c r="D295" s="45"/>
      <c r="E295" s="30"/>
      <c r="F295" s="28"/>
      <c r="G295" s="30"/>
      <c r="H295" s="30"/>
      <c r="I295" s="30"/>
    </row>
    <row r="296">
      <c r="A296" s="26"/>
      <c r="B296" s="44"/>
      <c r="C296" s="44"/>
      <c r="D296" s="45"/>
      <c r="E296" s="30"/>
      <c r="F296" s="28"/>
      <c r="G296" s="30"/>
      <c r="H296" s="30"/>
      <c r="I296" s="30"/>
    </row>
    <row r="297">
      <c r="A297" s="31"/>
      <c r="B297" s="44"/>
      <c r="C297" s="44"/>
      <c r="D297" s="45"/>
      <c r="E297" s="30"/>
      <c r="F297" s="28"/>
      <c r="G297" s="30"/>
      <c r="H297" s="30"/>
      <c r="I297" s="30"/>
    </row>
    <row r="298">
      <c r="A298" s="26"/>
      <c r="B298" s="44"/>
      <c r="C298" s="44"/>
      <c r="D298" s="45"/>
      <c r="E298" s="30"/>
      <c r="F298" s="28"/>
      <c r="G298" s="30"/>
      <c r="H298" s="30"/>
      <c r="I298" s="30"/>
    </row>
    <row r="299">
      <c r="A299" s="26"/>
      <c r="B299" s="44"/>
      <c r="C299" s="44"/>
      <c r="D299" s="45"/>
      <c r="E299" s="30"/>
      <c r="F299" s="28"/>
      <c r="G299" s="30"/>
      <c r="H299" s="30"/>
      <c r="I299" s="30"/>
    </row>
    <row r="300">
      <c r="A300" s="26"/>
      <c r="B300" s="44"/>
      <c r="C300" s="44"/>
      <c r="D300" s="45"/>
      <c r="E300" s="30"/>
      <c r="F300" s="28"/>
      <c r="G300" s="30"/>
      <c r="H300" s="30"/>
      <c r="I300" s="30"/>
    </row>
    <row r="301">
      <c r="A301" s="26"/>
      <c r="B301" s="44"/>
      <c r="C301" s="44"/>
      <c r="D301" s="45"/>
      <c r="E301" s="30"/>
      <c r="F301" s="28"/>
      <c r="G301" s="30"/>
      <c r="H301" s="30"/>
      <c r="I301" s="30"/>
    </row>
    <row r="302">
      <c r="A302" s="26"/>
      <c r="B302" s="44"/>
      <c r="C302" s="44"/>
      <c r="D302" s="45"/>
      <c r="E302" s="30"/>
      <c r="F302" s="28"/>
      <c r="G302" s="30"/>
      <c r="H302" s="30"/>
      <c r="I302" s="30"/>
    </row>
    <row r="303">
      <c r="A303" s="26"/>
      <c r="B303" s="44"/>
      <c r="C303" s="44"/>
      <c r="D303" s="45"/>
      <c r="E303" s="30"/>
      <c r="F303" s="28"/>
      <c r="G303" s="30"/>
      <c r="H303" s="30"/>
      <c r="I303" s="30"/>
    </row>
    <row r="304">
      <c r="A304" s="26"/>
      <c r="B304" s="44"/>
      <c r="C304" s="44"/>
      <c r="D304" s="45"/>
      <c r="E304" s="30"/>
      <c r="F304" s="28"/>
      <c r="G304" s="30"/>
      <c r="H304" s="30"/>
      <c r="I304" s="30"/>
    </row>
    <row r="305">
      <c r="A305" s="26"/>
      <c r="B305" s="44"/>
      <c r="C305" s="44"/>
      <c r="D305" s="45"/>
      <c r="E305" s="30"/>
      <c r="F305" s="28"/>
      <c r="G305" s="30"/>
      <c r="H305" s="30"/>
      <c r="I305" s="30"/>
    </row>
    <row r="306">
      <c r="A306" s="26"/>
      <c r="B306" s="44"/>
      <c r="C306" s="44"/>
      <c r="D306" s="45"/>
      <c r="E306" s="30"/>
      <c r="F306" s="28"/>
      <c r="G306" s="30"/>
      <c r="H306" s="30"/>
      <c r="I306" s="30"/>
    </row>
    <row r="307">
      <c r="A307" s="26"/>
      <c r="B307" s="44"/>
      <c r="C307" s="44"/>
      <c r="D307" s="45"/>
      <c r="E307" s="30"/>
      <c r="F307" s="28"/>
      <c r="G307" s="30"/>
      <c r="H307" s="30"/>
      <c r="I307" s="30"/>
    </row>
    <row r="308">
      <c r="A308" s="26"/>
      <c r="B308" s="44"/>
      <c r="C308" s="44"/>
      <c r="D308" s="45"/>
      <c r="E308" s="30"/>
      <c r="F308" s="28"/>
      <c r="G308" s="30"/>
      <c r="H308" s="30"/>
      <c r="I308" s="30"/>
    </row>
    <row r="309">
      <c r="A309" s="26"/>
      <c r="B309" s="44"/>
      <c r="C309" s="44"/>
      <c r="D309" s="45"/>
      <c r="E309" s="30"/>
      <c r="F309" s="28"/>
      <c r="G309" s="30"/>
      <c r="H309" s="30"/>
      <c r="I309" s="30"/>
    </row>
    <row r="310">
      <c r="A310" s="26"/>
      <c r="B310" s="44"/>
      <c r="C310" s="44"/>
      <c r="D310" s="45"/>
      <c r="E310" s="30"/>
      <c r="F310" s="28"/>
      <c r="G310" s="30"/>
      <c r="H310" s="30"/>
      <c r="I310" s="30"/>
    </row>
    <row r="311">
      <c r="A311" s="31"/>
      <c r="B311" s="44"/>
      <c r="C311" s="44"/>
      <c r="D311" s="45"/>
      <c r="E311" s="30"/>
      <c r="F311" s="28"/>
      <c r="G311" s="30"/>
      <c r="H311" s="30"/>
      <c r="I311" s="30"/>
    </row>
    <row r="312">
      <c r="A312" s="26"/>
      <c r="B312" s="44"/>
      <c r="C312" s="44"/>
      <c r="D312" s="45"/>
      <c r="E312" s="30"/>
      <c r="F312" s="28"/>
      <c r="G312" s="30"/>
      <c r="H312" s="30"/>
      <c r="I312" s="30"/>
    </row>
    <row r="313">
      <c r="A313" s="26"/>
      <c r="B313" s="44"/>
      <c r="C313" s="44"/>
      <c r="D313" s="45"/>
      <c r="E313" s="30"/>
      <c r="F313" s="28"/>
      <c r="G313" s="30"/>
      <c r="H313" s="30"/>
      <c r="I313" s="30"/>
    </row>
    <row r="314">
      <c r="A314" s="26"/>
      <c r="B314" s="44"/>
      <c r="C314" s="44"/>
      <c r="D314" s="45"/>
      <c r="E314" s="30"/>
      <c r="F314" s="28"/>
      <c r="G314" s="30"/>
      <c r="H314" s="30"/>
      <c r="I314" s="30"/>
    </row>
    <row r="315">
      <c r="A315" s="26"/>
      <c r="B315" s="44"/>
      <c r="C315" s="44"/>
      <c r="D315" s="45"/>
      <c r="E315" s="30"/>
      <c r="F315" s="28"/>
      <c r="G315" s="30"/>
      <c r="H315" s="30"/>
      <c r="I315" s="30"/>
    </row>
    <row r="316">
      <c r="A316" s="26"/>
      <c r="B316" s="44"/>
      <c r="C316" s="44"/>
      <c r="D316" s="45"/>
      <c r="E316" s="30"/>
      <c r="F316" s="28"/>
      <c r="G316" s="30"/>
      <c r="H316" s="30"/>
      <c r="I316" s="30"/>
    </row>
    <row r="317">
      <c r="A317" s="26"/>
      <c r="B317" s="44"/>
      <c r="C317" s="44"/>
      <c r="D317" s="45"/>
      <c r="E317" s="30"/>
      <c r="F317" s="28"/>
      <c r="G317" s="30"/>
      <c r="H317" s="30"/>
      <c r="I317" s="30"/>
    </row>
    <row r="318">
      <c r="A318" s="26"/>
      <c r="B318" s="44"/>
      <c r="C318" s="44"/>
      <c r="D318" s="45"/>
      <c r="E318" s="30"/>
      <c r="F318" s="28"/>
      <c r="G318" s="30"/>
      <c r="H318" s="30"/>
      <c r="I318" s="30"/>
    </row>
    <row r="319">
      <c r="A319" s="26"/>
      <c r="B319" s="44"/>
      <c r="C319" s="44"/>
      <c r="D319" s="45"/>
      <c r="E319" s="30"/>
      <c r="F319" s="28"/>
      <c r="G319" s="30"/>
      <c r="H319" s="30"/>
      <c r="I319" s="30"/>
    </row>
    <row r="320">
      <c r="A320" s="26"/>
      <c r="B320" s="44"/>
      <c r="C320" s="44"/>
      <c r="D320" s="45"/>
      <c r="E320" s="30"/>
      <c r="F320" s="28"/>
      <c r="G320" s="30"/>
      <c r="H320" s="30"/>
      <c r="I320" s="30"/>
    </row>
    <row r="321">
      <c r="A321" s="26"/>
      <c r="B321" s="44"/>
      <c r="C321" s="44"/>
      <c r="D321" s="45"/>
      <c r="E321" s="30"/>
      <c r="F321" s="28"/>
      <c r="G321" s="30"/>
      <c r="H321" s="30"/>
      <c r="I321" s="30"/>
    </row>
    <row r="322">
      <c r="A322" s="26"/>
      <c r="B322" s="44"/>
      <c r="C322" s="44"/>
      <c r="D322" s="45"/>
      <c r="E322" s="30"/>
      <c r="F322" s="28"/>
      <c r="G322" s="30"/>
      <c r="H322" s="30"/>
      <c r="I322" s="30"/>
    </row>
    <row r="323">
      <c r="A323" s="26"/>
      <c r="B323" s="44"/>
      <c r="C323" s="44"/>
      <c r="D323" s="45"/>
      <c r="E323" s="30"/>
      <c r="F323" s="28"/>
      <c r="G323" s="30"/>
      <c r="H323" s="30"/>
      <c r="I323" s="30"/>
    </row>
    <row r="324">
      <c r="A324" s="26"/>
      <c r="B324" s="44"/>
      <c r="C324" s="44"/>
      <c r="D324" s="45"/>
      <c r="E324" s="30"/>
      <c r="F324" s="28"/>
      <c r="G324" s="30"/>
      <c r="H324" s="30"/>
      <c r="I324" s="30"/>
    </row>
    <row r="325">
      <c r="A325" s="26"/>
      <c r="B325" s="44"/>
      <c r="C325" s="44"/>
      <c r="D325" s="45"/>
      <c r="E325" s="30"/>
      <c r="F325" s="28"/>
      <c r="G325" s="30"/>
      <c r="H325" s="30"/>
      <c r="I325" s="30"/>
    </row>
    <row r="326">
      <c r="A326" s="26"/>
      <c r="B326" s="44"/>
      <c r="C326" s="44"/>
      <c r="D326" s="45"/>
      <c r="E326" s="30"/>
      <c r="F326" s="28"/>
      <c r="G326" s="30"/>
      <c r="H326" s="30"/>
      <c r="I326" s="30"/>
    </row>
    <row r="327">
      <c r="A327" s="26"/>
      <c r="B327" s="44"/>
      <c r="C327" s="44"/>
      <c r="D327" s="45"/>
      <c r="E327" s="30"/>
      <c r="F327" s="28"/>
      <c r="G327" s="30"/>
      <c r="H327" s="30"/>
      <c r="I327" s="30"/>
    </row>
    <row r="328">
      <c r="A328" s="31"/>
      <c r="B328" s="44"/>
      <c r="C328" s="44"/>
      <c r="D328" s="45"/>
      <c r="E328" s="30"/>
      <c r="F328" s="28"/>
      <c r="G328" s="30"/>
      <c r="H328" s="30"/>
      <c r="I328" s="30"/>
    </row>
    <row r="329">
      <c r="A329" s="26"/>
      <c r="B329" s="44"/>
      <c r="C329" s="44"/>
      <c r="D329" s="45"/>
      <c r="E329" s="30"/>
      <c r="F329" s="28"/>
      <c r="G329" s="30"/>
      <c r="H329" s="30"/>
      <c r="I329" s="30"/>
    </row>
    <row r="330">
      <c r="A330" s="26"/>
      <c r="B330" s="44"/>
      <c r="C330" s="44"/>
      <c r="D330" s="45"/>
      <c r="E330" s="30"/>
      <c r="F330" s="28"/>
      <c r="G330" s="30"/>
      <c r="H330" s="30"/>
      <c r="I330" s="30"/>
    </row>
    <row r="331">
      <c r="A331" s="31"/>
      <c r="B331" s="44"/>
      <c r="C331" s="44"/>
      <c r="D331" s="45"/>
      <c r="E331" s="30"/>
      <c r="F331" s="28"/>
      <c r="G331" s="30"/>
      <c r="H331" s="30"/>
      <c r="I331" s="30"/>
    </row>
    <row r="332">
      <c r="A332" s="26"/>
      <c r="B332" s="44"/>
      <c r="C332" s="44"/>
      <c r="D332" s="45"/>
      <c r="E332" s="30"/>
      <c r="F332" s="28"/>
      <c r="G332" s="30"/>
      <c r="H332" s="30"/>
      <c r="I332" s="30"/>
    </row>
    <row r="333">
      <c r="A333" s="26"/>
      <c r="B333" s="44"/>
      <c r="C333" s="44"/>
      <c r="D333" s="45"/>
      <c r="E333" s="30"/>
      <c r="F333" s="28"/>
      <c r="G333" s="30"/>
      <c r="H333" s="30"/>
      <c r="I333" s="30"/>
    </row>
    <row r="334">
      <c r="A334" s="26"/>
      <c r="B334" s="44"/>
      <c r="C334" s="44"/>
      <c r="D334" s="45"/>
      <c r="E334" s="30"/>
      <c r="F334" s="28"/>
      <c r="G334" s="30"/>
      <c r="H334" s="30"/>
      <c r="I334" s="30"/>
    </row>
    <row r="335">
      <c r="A335" s="26"/>
      <c r="B335" s="44"/>
      <c r="C335" s="44"/>
      <c r="D335" s="45"/>
      <c r="E335" s="30"/>
      <c r="F335" s="28"/>
      <c r="G335" s="30"/>
      <c r="H335" s="30"/>
      <c r="I335" s="30"/>
    </row>
    <row r="336">
      <c r="A336" s="26"/>
      <c r="B336" s="44"/>
      <c r="C336" s="44"/>
      <c r="D336" s="45"/>
      <c r="E336" s="30"/>
      <c r="F336" s="28"/>
      <c r="G336" s="30"/>
      <c r="H336" s="30"/>
      <c r="I336" s="30"/>
    </row>
    <row r="337">
      <c r="A337" s="26"/>
      <c r="B337" s="44"/>
      <c r="C337" s="44"/>
      <c r="D337" s="45"/>
      <c r="E337" s="30"/>
      <c r="F337" s="28"/>
      <c r="G337" s="30"/>
      <c r="H337" s="30"/>
      <c r="I337" s="30"/>
    </row>
    <row r="338">
      <c r="A338" s="26"/>
      <c r="B338" s="44"/>
      <c r="C338" s="44"/>
      <c r="D338" s="45"/>
      <c r="E338" s="30"/>
      <c r="F338" s="28"/>
      <c r="G338" s="30"/>
      <c r="H338" s="30"/>
      <c r="I338" s="30"/>
    </row>
    <row r="339">
      <c r="A339" s="26"/>
      <c r="B339" s="44"/>
      <c r="C339" s="44"/>
      <c r="D339" s="45"/>
      <c r="E339" s="30"/>
      <c r="F339" s="28"/>
      <c r="G339" s="30"/>
      <c r="H339" s="30"/>
      <c r="I339" s="30"/>
    </row>
    <row r="340">
      <c r="A340" s="26"/>
      <c r="B340" s="44"/>
      <c r="C340" s="44"/>
      <c r="D340" s="45"/>
      <c r="E340" s="30"/>
      <c r="F340" s="28"/>
      <c r="G340" s="30"/>
      <c r="H340" s="30"/>
      <c r="I340" s="30"/>
    </row>
    <row r="341">
      <c r="A341" s="26"/>
      <c r="B341" s="44"/>
      <c r="C341" s="44"/>
      <c r="D341" s="45"/>
      <c r="E341" s="30"/>
      <c r="F341" s="28"/>
      <c r="G341" s="30"/>
      <c r="H341" s="30"/>
      <c r="I341" s="30"/>
    </row>
    <row r="342">
      <c r="A342" s="26"/>
      <c r="B342" s="44"/>
      <c r="C342" s="44"/>
      <c r="D342" s="45"/>
      <c r="E342" s="30"/>
      <c r="F342" s="28"/>
      <c r="G342" s="30"/>
      <c r="H342" s="30"/>
      <c r="I342" s="30"/>
    </row>
    <row r="343">
      <c r="A343" s="26"/>
      <c r="B343" s="44"/>
      <c r="C343" s="44"/>
      <c r="D343" s="45"/>
      <c r="E343" s="30"/>
      <c r="F343" s="28"/>
      <c r="G343" s="30"/>
      <c r="H343" s="30"/>
      <c r="I343" s="30"/>
    </row>
    <row r="344">
      <c r="A344" s="26"/>
      <c r="B344" s="44"/>
      <c r="C344" s="44"/>
      <c r="D344" s="45"/>
      <c r="E344" s="30"/>
      <c r="F344" s="28"/>
      <c r="G344" s="30"/>
      <c r="H344" s="30"/>
      <c r="I344" s="30"/>
    </row>
    <row r="345">
      <c r="A345" s="31"/>
      <c r="B345" s="44"/>
      <c r="C345" s="44"/>
      <c r="D345" s="45"/>
      <c r="E345" s="30"/>
      <c r="F345" s="28"/>
      <c r="G345" s="30"/>
      <c r="H345" s="30"/>
      <c r="I345" s="30"/>
    </row>
    <row r="346">
      <c r="A346" s="26"/>
      <c r="B346" s="44"/>
      <c r="C346" s="44"/>
      <c r="D346" s="45"/>
      <c r="E346" s="30"/>
      <c r="F346" s="28"/>
      <c r="G346" s="30"/>
      <c r="H346" s="30"/>
      <c r="I346" s="30"/>
    </row>
    <row r="347">
      <c r="A347" s="31"/>
      <c r="B347" s="44"/>
      <c r="C347" s="44"/>
      <c r="D347" s="45"/>
      <c r="E347" s="30"/>
      <c r="F347" s="28"/>
      <c r="G347" s="30"/>
      <c r="H347" s="30"/>
      <c r="I347" s="30"/>
    </row>
    <row r="348">
      <c r="A348" s="26"/>
      <c r="B348" s="44"/>
      <c r="C348" s="44"/>
      <c r="D348" s="45"/>
      <c r="E348" s="30"/>
      <c r="F348" s="28"/>
      <c r="G348" s="30"/>
      <c r="H348" s="30"/>
      <c r="I348" s="30"/>
    </row>
    <row r="349">
      <c r="A349" s="26"/>
      <c r="B349" s="44"/>
      <c r="C349" s="44"/>
      <c r="D349" s="45"/>
      <c r="E349" s="30"/>
      <c r="F349" s="28"/>
      <c r="G349" s="30"/>
      <c r="H349" s="30"/>
      <c r="I349" s="30"/>
    </row>
    <row r="350">
      <c r="A350" s="26"/>
      <c r="B350" s="44"/>
      <c r="C350" s="44"/>
      <c r="D350" s="45"/>
      <c r="E350" s="30"/>
      <c r="F350" s="28"/>
      <c r="G350" s="30"/>
      <c r="H350" s="30"/>
      <c r="I350" s="30"/>
    </row>
    <row r="351">
      <c r="A351" s="26"/>
      <c r="B351" s="44"/>
      <c r="C351" s="44"/>
      <c r="D351" s="45"/>
      <c r="E351" s="30"/>
      <c r="F351" s="28"/>
      <c r="G351" s="30"/>
      <c r="H351" s="30"/>
      <c r="I351" s="30"/>
    </row>
    <row r="352">
      <c r="A352" s="31"/>
      <c r="B352" s="44"/>
      <c r="C352" s="44"/>
      <c r="D352" s="45"/>
      <c r="E352" s="30"/>
      <c r="F352" s="28"/>
      <c r="G352" s="30"/>
      <c r="H352" s="30"/>
      <c r="I352" s="30"/>
    </row>
    <row r="353">
      <c r="A353" s="26"/>
      <c r="B353" s="44"/>
      <c r="C353" s="44"/>
      <c r="D353" s="45"/>
      <c r="E353" s="30"/>
      <c r="F353" s="28"/>
      <c r="G353" s="30"/>
      <c r="H353" s="30"/>
      <c r="I353" s="30"/>
    </row>
    <row r="354">
      <c r="A354" s="26"/>
      <c r="B354" s="44"/>
      <c r="C354" s="44"/>
      <c r="D354" s="45"/>
      <c r="E354" s="30"/>
      <c r="F354" s="28"/>
      <c r="G354" s="30"/>
      <c r="H354" s="30"/>
      <c r="I354" s="30"/>
    </row>
    <row r="355">
      <c r="A355" s="26"/>
      <c r="B355" s="44"/>
      <c r="C355" s="44"/>
      <c r="D355" s="45"/>
      <c r="E355" s="30"/>
      <c r="F355" s="28"/>
      <c r="G355" s="30"/>
      <c r="H355" s="30"/>
      <c r="I355" s="30"/>
    </row>
    <row r="356">
      <c r="A356" s="31"/>
      <c r="B356" s="44"/>
      <c r="C356" s="44"/>
      <c r="D356" s="45"/>
      <c r="E356" s="30"/>
      <c r="F356" s="28"/>
      <c r="G356" s="30"/>
      <c r="H356" s="30"/>
      <c r="I356" s="30"/>
    </row>
    <row r="357">
      <c r="A357" s="31"/>
      <c r="B357" s="44"/>
      <c r="C357" s="44"/>
      <c r="D357" s="45"/>
      <c r="E357" s="30"/>
      <c r="F357" s="28"/>
      <c r="G357" s="30"/>
      <c r="H357" s="30"/>
      <c r="I357" s="30"/>
    </row>
    <row r="358">
      <c r="A358" s="26"/>
      <c r="B358" s="44"/>
      <c r="C358" s="44"/>
      <c r="D358" s="45"/>
      <c r="E358" s="30"/>
      <c r="F358" s="28"/>
      <c r="G358" s="30"/>
      <c r="H358" s="30"/>
      <c r="I358" s="30"/>
    </row>
    <row r="359">
      <c r="A359" s="26"/>
      <c r="B359" s="44"/>
      <c r="C359" s="44"/>
      <c r="D359" s="45"/>
      <c r="E359" s="30"/>
      <c r="F359" s="28"/>
      <c r="G359" s="30"/>
      <c r="H359" s="30"/>
      <c r="I359" s="30"/>
    </row>
    <row r="360">
      <c r="A360" s="26"/>
      <c r="B360" s="44"/>
      <c r="C360" s="44"/>
      <c r="D360" s="45"/>
      <c r="E360" s="30"/>
      <c r="F360" s="28"/>
      <c r="G360" s="30"/>
      <c r="H360" s="30"/>
      <c r="I360" s="30"/>
    </row>
    <row r="361">
      <c r="A361" s="31"/>
      <c r="B361" s="44"/>
      <c r="C361" s="44"/>
      <c r="D361" s="45"/>
      <c r="E361" s="30"/>
      <c r="F361" s="28"/>
      <c r="G361" s="30"/>
      <c r="H361" s="30"/>
      <c r="I361" s="30"/>
    </row>
    <row r="362">
      <c r="A362" s="26"/>
      <c r="B362" s="44"/>
      <c r="C362" s="44"/>
      <c r="D362" s="45"/>
      <c r="E362" s="30"/>
      <c r="F362" s="28"/>
      <c r="G362" s="30"/>
      <c r="H362" s="30"/>
      <c r="I362" s="30"/>
    </row>
    <row r="363">
      <c r="A363" s="26"/>
      <c r="B363" s="44"/>
      <c r="C363" s="44"/>
      <c r="D363" s="45"/>
      <c r="E363" s="30"/>
      <c r="F363" s="28"/>
      <c r="G363" s="30"/>
      <c r="H363" s="30"/>
      <c r="I363" s="30"/>
    </row>
    <row r="364">
      <c r="A364" s="26"/>
      <c r="B364" s="44"/>
      <c r="C364" s="44"/>
      <c r="D364" s="45"/>
      <c r="E364" s="30"/>
      <c r="F364" s="28"/>
      <c r="G364" s="30"/>
      <c r="H364" s="30"/>
      <c r="I364" s="30"/>
    </row>
    <row r="365">
      <c r="A365" s="26"/>
      <c r="B365" s="44"/>
      <c r="C365" s="44"/>
      <c r="D365" s="45"/>
      <c r="E365" s="30"/>
      <c r="F365" s="28"/>
      <c r="G365" s="30"/>
      <c r="H365" s="30"/>
      <c r="I365" s="30"/>
    </row>
    <row r="366">
      <c r="A366" s="31"/>
      <c r="B366" s="44"/>
      <c r="C366" s="44"/>
      <c r="D366" s="45"/>
      <c r="E366" s="30"/>
      <c r="F366" s="28"/>
      <c r="G366" s="30"/>
      <c r="H366" s="30"/>
      <c r="I366" s="30"/>
    </row>
    <row r="367">
      <c r="A367" s="26"/>
      <c r="B367" s="44"/>
      <c r="C367" s="44"/>
      <c r="D367" s="45"/>
      <c r="E367" s="30"/>
      <c r="F367" s="28"/>
      <c r="G367" s="30"/>
      <c r="H367" s="30"/>
      <c r="I367" s="30"/>
    </row>
    <row r="368">
      <c r="A368" s="26"/>
      <c r="B368" s="44"/>
      <c r="C368" s="44"/>
      <c r="D368" s="45"/>
      <c r="E368" s="30"/>
      <c r="F368" s="28"/>
      <c r="G368" s="30"/>
      <c r="H368" s="30"/>
      <c r="I368" s="30"/>
    </row>
    <row r="369">
      <c r="A369" s="26"/>
      <c r="B369" s="44"/>
      <c r="C369" s="44"/>
      <c r="D369" s="45"/>
      <c r="E369" s="30"/>
      <c r="F369" s="28"/>
      <c r="G369" s="30"/>
      <c r="H369" s="30"/>
      <c r="I369" s="30"/>
    </row>
    <row r="370">
      <c r="A370" s="26"/>
      <c r="B370" s="44"/>
      <c r="C370" s="44"/>
      <c r="D370" s="45"/>
      <c r="E370" s="30"/>
      <c r="F370" s="28"/>
      <c r="G370" s="30"/>
      <c r="H370" s="30"/>
      <c r="I370" s="30"/>
    </row>
    <row r="371">
      <c r="A371" s="26"/>
      <c r="B371" s="44"/>
      <c r="C371" s="44"/>
      <c r="D371" s="45"/>
      <c r="E371" s="30"/>
      <c r="F371" s="28"/>
      <c r="G371" s="30"/>
      <c r="H371" s="30"/>
      <c r="I371" s="30"/>
    </row>
    <row r="372">
      <c r="A372" s="26"/>
      <c r="B372" s="44"/>
      <c r="C372" s="44"/>
      <c r="D372" s="45"/>
      <c r="E372" s="30"/>
      <c r="F372" s="28"/>
      <c r="G372" s="30"/>
      <c r="H372" s="30"/>
      <c r="I372" s="30"/>
    </row>
    <row r="373">
      <c r="A373" s="26"/>
      <c r="B373" s="44"/>
      <c r="C373" s="44"/>
      <c r="D373" s="45"/>
      <c r="E373" s="30"/>
      <c r="F373" s="28"/>
      <c r="G373" s="30"/>
      <c r="H373" s="30"/>
      <c r="I373" s="30"/>
    </row>
    <row r="374">
      <c r="A374" s="26"/>
      <c r="B374" s="44"/>
      <c r="C374" s="44"/>
      <c r="D374" s="45"/>
      <c r="E374" s="30"/>
      <c r="F374" s="28"/>
      <c r="G374" s="30"/>
      <c r="H374" s="30"/>
      <c r="I374" s="30"/>
    </row>
    <row r="375">
      <c r="A375" s="26"/>
      <c r="B375" s="44"/>
      <c r="C375" s="44"/>
      <c r="D375" s="45"/>
      <c r="E375" s="30"/>
      <c r="F375" s="28"/>
      <c r="G375" s="30"/>
      <c r="H375" s="30"/>
      <c r="I375" s="30"/>
    </row>
    <row r="376">
      <c r="A376" s="26"/>
      <c r="B376" s="44"/>
      <c r="C376" s="44"/>
      <c r="D376" s="45"/>
      <c r="E376" s="30"/>
      <c r="F376" s="28"/>
      <c r="G376" s="30"/>
      <c r="H376" s="30"/>
      <c r="I376" s="30"/>
    </row>
    <row r="377">
      <c r="A377" s="26"/>
      <c r="B377" s="44"/>
      <c r="C377" s="44"/>
      <c r="D377" s="45"/>
      <c r="E377" s="30"/>
      <c r="F377" s="28"/>
      <c r="G377" s="30"/>
      <c r="H377" s="30"/>
      <c r="I377" s="30"/>
    </row>
    <row r="378">
      <c r="A378" s="26"/>
      <c r="B378" s="44"/>
      <c r="C378" s="44"/>
      <c r="D378" s="45"/>
      <c r="E378" s="30"/>
      <c r="F378" s="28"/>
      <c r="G378" s="30"/>
      <c r="H378" s="30"/>
      <c r="I378" s="30"/>
    </row>
    <row r="379">
      <c r="A379" s="26"/>
      <c r="B379" s="44"/>
      <c r="C379" s="44"/>
      <c r="D379" s="45"/>
      <c r="E379" s="30"/>
      <c r="F379" s="28"/>
      <c r="G379" s="30"/>
      <c r="H379" s="30"/>
      <c r="I379" s="30"/>
    </row>
    <row r="380">
      <c r="A380" s="26"/>
      <c r="B380" s="44"/>
      <c r="C380" s="44"/>
      <c r="D380" s="45"/>
      <c r="E380" s="30"/>
      <c r="F380" s="28"/>
      <c r="G380" s="30"/>
      <c r="H380" s="30"/>
      <c r="I380" s="30"/>
    </row>
    <row r="381">
      <c r="A381" s="26"/>
      <c r="B381" s="44"/>
      <c r="C381" s="44"/>
      <c r="D381" s="45"/>
      <c r="E381" s="30"/>
      <c r="F381" s="28"/>
      <c r="G381" s="30"/>
      <c r="H381" s="30"/>
      <c r="I381" s="30"/>
    </row>
    <row r="382">
      <c r="A382" s="26"/>
      <c r="B382" s="44"/>
      <c r="C382" s="44"/>
      <c r="D382" s="45"/>
      <c r="E382" s="30"/>
      <c r="F382" s="28"/>
      <c r="G382" s="30"/>
      <c r="H382" s="30"/>
      <c r="I382" s="30"/>
    </row>
    <row r="383">
      <c r="A383" s="31"/>
      <c r="B383" s="44"/>
      <c r="C383" s="44"/>
      <c r="D383" s="45"/>
      <c r="E383" s="30"/>
      <c r="F383" s="28"/>
      <c r="G383" s="30"/>
      <c r="H383" s="30"/>
      <c r="I383" s="30"/>
    </row>
    <row r="384">
      <c r="A384" s="26"/>
      <c r="B384" s="44"/>
      <c r="C384" s="44"/>
      <c r="D384" s="45"/>
      <c r="E384" s="30"/>
      <c r="F384" s="28"/>
      <c r="G384" s="30"/>
      <c r="H384" s="30"/>
      <c r="I384" s="30"/>
    </row>
    <row r="385">
      <c r="A385" s="26"/>
      <c r="B385" s="44"/>
      <c r="C385" s="44"/>
      <c r="D385" s="45"/>
      <c r="E385" s="30"/>
      <c r="F385" s="28"/>
      <c r="G385" s="30"/>
      <c r="H385" s="30"/>
      <c r="I385" s="30"/>
    </row>
    <row r="386">
      <c r="A386" s="26"/>
      <c r="B386" s="44"/>
      <c r="C386" s="44"/>
      <c r="D386" s="45"/>
      <c r="E386" s="30"/>
      <c r="F386" s="28"/>
      <c r="G386" s="30"/>
      <c r="H386" s="30"/>
      <c r="I386" s="30"/>
    </row>
    <row r="387">
      <c r="A387" s="26"/>
      <c r="B387" s="44"/>
      <c r="C387" s="44"/>
      <c r="D387" s="45"/>
      <c r="E387" s="30"/>
      <c r="F387" s="28"/>
      <c r="G387" s="30"/>
      <c r="H387" s="30"/>
      <c r="I387" s="30"/>
    </row>
    <row r="388">
      <c r="A388" s="26"/>
      <c r="B388" s="44"/>
      <c r="C388" s="44"/>
      <c r="D388" s="45"/>
      <c r="E388" s="30"/>
      <c r="F388" s="28"/>
      <c r="G388" s="30"/>
      <c r="H388" s="30"/>
      <c r="I388" s="30"/>
    </row>
    <row r="389">
      <c r="A389" s="26"/>
      <c r="B389" s="44"/>
      <c r="C389" s="44"/>
      <c r="D389" s="45"/>
      <c r="E389" s="30"/>
      <c r="F389" s="28"/>
      <c r="G389" s="30"/>
      <c r="H389" s="30"/>
      <c r="I389" s="30"/>
    </row>
    <row r="390">
      <c r="A390" s="26"/>
      <c r="B390" s="44"/>
      <c r="C390" s="44"/>
      <c r="D390" s="45"/>
      <c r="E390" s="30"/>
      <c r="F390" s="28"/>
      <c r="G390" s="30"/>
      <c r="H390" s="30"/>
      <c r="I390" s="30"/>
    </row>
    <row r="391">
      <c r="A391" s="26"/>
      <c r="B391" s="44"/>
      <c r="C391" s="44"/>
      <c r="D391" s="45"/>
      <c r="E391" s="30"/>
      <c r="F391" s="28"/>
      <c r="G391" s="30"/>
      <c r="H391" s="30"/>
      <c r="I391" s="30"/>
    </row>
    <row r="392">
      <c r="A392" s="26"/>
      <c r="B392" s="44"/>
      <c r="C392" s="44"/>
      <c r="D392" s="45"/>
      <c r="E392" s="30"/>
      <c r="F392" s="28"/>
      <c r="G392" s="30"/>
      <c r="H392" s="30"/>
      <c r="I392" s="30"/>
    </row>
    <row r="393">
      <c r="A393" s="31"/>
      <c r="B393" s="44"/>
      <c r="C393" s="44"/>
      <c r="D393" s="45"/>
      <c r="E393" s="30"/>
      <c r="F393" s="28"/>
      <c r="G393" s="30"/>
      <c r="H393" s="30"/>
      <c r="I393" s="30"/>
    </row>
    <row r="394">
      <c r="A394" s="31"/>
      <c r="B394" s="44"/>
      <c r="C394" s="44"/>
      <c r="D394" s="45"/>
      <c r="E394" s="30"/>
      <c r="F394" s="28"/>
      <c r="G394" s="30"/>
      <c r="H394" s="30"/>
      <c r="I394" s="30"/>
    </row>
    <row r="395">
      <c r="A395" s="26"/>
      <c r="B395" s="44"/>
      <c r="C395" s="44"/>
      <c r="D395" s="45"/>
      <c r="E395" s="30"/>
      <c r="F395" s="28"/>
      <c r="G395" s="30"/>
      <c r="H395" s="30"/>
      <c r="I395" s="30"/>
    </row>
    <row r="396">
      <c r="A396" s="26"/>
      <c r="B396" s="44"/>
      <c r="C396" s="44"/>
      <c r="D396" s="45"/>
      <c r="E396" s="30"/>
      <c r="F396" s="28"/>
      <c r="G396" s="30"/>
      <c r="H396" s="30"/>
      <c r="I396" s="30"/>
    </row>
    <row r="397">
      <c r="A397" s="26"/>
      <c r="B397" s="44"/>
      <c r="C397" s="44"/>
      <c r="D397" s="45"/>
      <c r="E397" s="30"/>
      <c r="F397" s="28"/>
      <c r="G397" s="30"/>
      <c r="H397" s="30"/>
      <c r="I397" s="30"/>
    </row>
    <row r="398">
      <c r="A398" s="26"/>
      <c r="B398" s="44"/>
      <c r="C398" s="44"/>
      <c r="D398" s="45"/>
      <c r="E398" s="30"/>
      <c r="F398" s="28"/>
      <c r="G398" s="30"/>
      <c r="H398" s="30"/>
      <c r="I398" s="30"/>
    </row>
    <row r="399">
      <c r="A399" s="26"/>
      <c r="B399" s="44"/>
      <c r="C399" s="44"/>
      <c r="D399" s="45"/>
      <c r="E399" s="30"/>
      <c r="F399" s="28"/>
      <c r="G399" s="30"/>
      <c r="H399" s="30"/>
      <c r="I399" s="30"/>
    </row>
    <row r="400">
      <c r="A400" s="26"/>
      <c r="B400" s="44"/>
      <c r="C400" s="44"/>
      <c r="D400" s="45"/>
      <c r="E400" s="30"/>
      <c r="F400" s="28"/>
      <c r="G400" s="30"/>
      <c r="H400" s="30"/>
      <c r="I400" s="30"/>
    </row>
    <row r="401">
      <c r="A401" s="26"/>
      <c r="B401" s="44"/>
      <c r="C401" s="44"/>
      <c r="D401" s="45"/>
      <c r="E401" s="30"/>
      <c r="F401" s="28"/>
      <c r="G401" s="30"/>
      <c r="H401" s="30"/>
      <c r="I401" s="30"/>
    </row>
    <row r="402">
      <c r="A402" s="26"/>
      <c r="B402" s="44"/>
      <c r="C402" s="44"/>
      <c r="D402" s="45"/>
      <c r="E402" s="30"/>
      <c r="F402" s="28"/>
      <c r="G402" s="30"/>
      <c r="H402" s="30"/>
      <c r="I402" s="30"/>
    </row>
    <row r="403">
      <c r="A403" s="26"/>
      <c r="B403" s="44"/>
      <c r="C403" s="44"/>
      <c r="D403" s="45"/>
      <c r="E403" s="30"/>
      <c r="F403" s="28"/>
      <c r="G403" s="30"/>
      <c r="H403" s="30"/>
      <c r="I403" s="30"/>
    </row>
    <row r="404">
      <c r="A404" s="26"/>
      <c r="B404" s="44"/>
      <c r="C404" s="44"/>
      <c r="D404" s="45"/>
      <c r="E404" s="30"/>
      <c r="F404" s="28"/>
      <c r="G404" s="30"/>
      <c r="H404" s="30"/>
      <c r="I404" s="30"/>
    </row>
    <row r="405">
      <c r="A405" s="26"/>
      <c r="B405" s="44"/>
      <c r="C405" s="44"/>
      <c r="D405" s="45"/>
      <c r="E405" s="30"/>
      <c r="F405" s="28"/>
      <c r="G405" s="30"/>
      <c r="H405" s="30"/>
      <c r="I405" s="30"/>
    </row>
    <row r="406">
      <c r="A406" s="26"/>
      <c r="B406" s="44"/>
      <c r="C406" s="44"/>
      <c r="D406" s="45"/>
      <c r="E406" s="30"/>
      <c r="F406" s="28"/>
      <c r="G406" s="30"/>
      <c r="H406" s="30"/>
      <c r="I406" s="30"/>
    </row>
    <row r="407">
      <c r="A407" s="31"/>
      <c r="B407" s="44"/>
      <c r="C407" s="44"/>
      <c r="D407" s="45"/>
      <c r="E407" s="30"/>
      <c r="F407" s="28"/>
      <c r="G407" s="30"/>
      <c r="H407" s="30"/>
      <c r="I407" s="30"/>
    </row>
    <row r="408">
      <c r="A408" s="26"/>
      <c r="B408" s="44"/>
      <c r="C408" s="44"/>
      <c r="D408" s="45"/>
      <c r="E408" s="30"/>
      <c r="F408" s="28"/>
      <c r="G408" s="30"/>
      <c r="H408" s="30"/>
      <c r="I408" s="30"/>
    </row>
    <row r="409">
      <c r="A409" s="26"/>
      <c r="B409" s="44"/>
      <c r="C409" s="44"/>
      <c r="D409" s="45"/>
      <c r="E409" s="30"/>
      <c r="F409" s="28"/>
      <c r="G409" s="30"/>
      <c r="H409" s="30"/>
      <c r="I409" s="30"/>
    </row>
    <row r="410">
      <c r="A410" s="26"/>
      <c r="B410" s="44"/>
      <c r="C410" s="44"/>
      <c r="D410" s="45"/>
      <c r="E410" s="30"/>
      <c r="F410" s="28"/>
      <c r="G410" s="30"/>
      <c r="H410" s="30"/>
      <c r="I410" s="30"/>
    </row>
    <row r="411">
      <c r="A411" s="26"/>
      <c r="B411" s="44"/>
      <c r="C411" s="44"/>
      <c r="D411" s="45"/>
      <c r="E411" s="30"/>
      <c r="F411" s="28"/>
      <c r="G411" s="30"/>
      <c r="H411" s="30"/>
      <c r="I411" s="30"/>
    </row>
    <row r="412">
      <c r="A412" s="26"/>
      <c r="B412" s="44"/>
      <c r="C412" s="44"/>
      <c r="D412" s="45"/>
      <c r="E412" s="30"/>
      <c r="F412" s="28"/>
      <c r="G412" s="30"/>
      <c r="H412" s="30"/>
      <c r="I412" s="30"/>
    </row>
    <row r="413">
      <c r="A413" s="26"/>
      <c r="B413" s="44"/>
      <c r="C413" s="44"/>
      <c r="D413" s="45"/>
      <c r="E413" s="30"/>
      <c r="F413" s="28"/>
      <c r="G413" s="30"/>
      <c r="H413" s="30"/>
      <c r="I413" s="30"/>
    </row>
    <row r="414">
      <c r="A414" s="31"/>
      <c r="B414" s="44"/>
      <c r="C414" s="44"/>
      <c r="D414" s="45"/>
      <c r="E414" s="30"/>
      <c r="F414" s="28"/>
      <c r="G414" s="30"/>
      <c r="H414" s="30"/>
      <c r="I414" s="30"/>
    </row>
    <row r="415">
      <c r="A415" s="26"/>
      <c r="B415" s="44"/>
      <c r="C415" s="44"/>
      <c r="D415" s="45"/>
      <c r="E415" s="30"/>
      <c r="F415" s="28"/>
      <c r="G415" s="30"/>
      <c r="H415" s="30"/>
      <c r="I415" s="30"/>
    </row>
    <row r="416">
      <c r="A416" s="26"/>
      <c r="B416" s="44"/>
      <c r="C416" s="44"/>
      <c r="D416" s="45"/>
      <c r="E416" s="30"/>
      <c r="F416" s="28"/>
      <c r="G416" s="30"/>
      <c r="H416" s="30"/>
      <c r="I416" s="30"/>
    </row>
    <row r="417">
      <c r="A417" s="26"/>
      <c r="B417" s="44"/>
      <c r="C417" s="44"/>
      <c r="D417" s="45"/>
      <c r="E417" s="30"/>
      <c r="F417" s="28"/>
      <c r="G417" s="30"/>
      <c r="H417" s="30"/>
      <c r="I417" s="30"/>
    </row>
    <row r="418">
      <c r="A418" s="26"/>
      <c r="B418" s="44"/>
      <c r="C418" s="44"/>
      <c r="D418" s="45"/>
      <c r="E418" s="30"/>
      <c r="F418" s="28"/>
      <c r="G418" s="30"/>
      <c r="H418" s="30"/>
      <c r="I418" s="30"/>
    </row>
    <row r="419">
      <c r="A419" s="26"/>
      <c r="B419" s="44"/>
      <c r="C419" s="44"/>
      <c r="D419" s="45"/>
      <c r="E419" s="30"/>
      <c r="F419" s="28"/>
      <c r="G419" s="30"/>
      <c r="H419" s="30"/>
      <c r="I419" s="30"/>
    </row>
    <row r="420">
      <c r="A420" s="26"/>
      <c r="B420" s="44"/>
      <c r="C420" s="44"/>
      <c r="D420" s="45"/>
      <c r="E420" s="30"/>
      <c r="F420" s="28"/>
      <c r="G420" s="30"/>
      <c r="H420" s="30"/>
      <c r="I420" s="30"/>
    </row>
    <row r="421">
      <c r="A421" s="26"/>
      <c r="B421" s="44"/>
      <c r="C421" s="44"/>
      <c r="D421" s="45"/>
      <c r="E421" s="30"/>
      <c r="F421" s="28"/>
      <c r="G421" s="30"/>
      <c r="H421" s="30"/>
      <c r="I421" s="30"/>
    </row>
    <row r="422">
      <c r="A422" s="26"/>
      <c r="B422" s="44"/>
      <c r="C422" s="44"/>
      <c r="D422" s="45"/>
      <c r="E422" s="30"/>
      <c r="F422" s="28"/>
      <c r="G422" s="30"/>
      <c r="H422" s="30"/>
      <c r="I422" s="30"/>
    </row>
    <row r="423">
      <c r="A423" s="26"/>
      <c r="B423" s="44"/>
      <c r="C423" s="44"/>
      <c r="D423" s="45"/>
      <c r="E423" s="30"/>
      <c r="F423" s="28"/>
      <c r="G423" s="30"/>
      <c r="H423" s="30"/>
      <c r="I423" s="30"/>
    </row>
    <row r="424">
      <c r="A424" s="26"/>
      <c r="B424" s="44"/>
      <c r="C424" s="44"/>
      <c r="D424" s="45"/>
      <c r="E424" s="30"/>
      <c r="F424" s="28"/>
      <c r="G424" s="30"/>
      <c r="H424" s="30"/>
      <c r="I424" s="30"/>
    </row>
    <row r="425">
      <c r="A425" s="26"/>
      <c r="B425" s="44"/>
      <c r="C425" s="44"/>
      <c r="D425" s="45"/>
      <c r="E425" s="30"/>
      <c r="F425" s="28"/>
      <c r="G425" s="30"/>
      <c r="H425" s="30"/>
      <c r="I425" s="30"/>
    </row>
    <row r="426">
      <c r="A426" s="31"/>
      <c r="B426" s="44"/>
      <c r="C426" s="44"/>
      <c r="D426" s="45"/>
      <c r="E426" s="30"/>
      <c r="F426" s="28"/>
      <c r="G426" s="30"/>
      <c r="H426" s="30"/>
      <c r="I426" s="30"/>
    </row>
    <row r="427">
      <c r="A427" s="26"/>
      <c r="B427" s="44"/>
      <c r="C427" s="44"/>
      <c r="D427" s="45"/>
      <c r="E427" s="30"/>
      <c r="F427" s="28"/>
      <c r="G427" s="30"/>
      <c r="H427" s="30"/>
      <c r="I427" s="30"/>
    </row>
    <row r="428">
      <c r="A428" s="26"/>
      <c r="B428" s="44"/>
      <c r="C428" s="44"/>
      <c r="D428" s="45"/>
      <c r="E428" s="30"/>
      <c r="F428" s="28"/>
      <c r="G428" s="30"/>
      <c r="H428" s="30"/>
      <c r="I428" s="30"/>
    </row>
    <row r="429">
      <c r="A429" s="26"/>
      <c r="B429" s="44"/>
      <c r="C429" s="44"/>
      <c r="D429" s="45"/>
      <c r="E429" s="30"/>
      <c r="F429" s="28"/>
      <c r="G429" s="30"/>
      <c r="H429" s="30"/>
      <c r="I429" s="30"/>
    </row>
    <row r="430">
      <c r="A430" s="26"/>
      <c r="B430" s="44"/>
      <c r="C430" s="44"/>
      <c r="D430" s="45"/>
      <c r="E430" s="30"/>
      <c r="F430" s="28"/>
      <c r="G430" s="30"/>
      <c r="H430" s="30"/>
      <c r="I430" s="30"/>
    </row>
    <row r="431">
      <c r="A431" s="31"/>
      <c r="B431" s="44"/>
      <c r="C431" s="44"/>
      <c r="D431" s="45"/>
      <c r="E431" s="30"/>
      <c r="F431" s="28"/>
      <c r="G431" s="30"/>
      <c r="H431" s="30"/>
      <c r="I431" s="30"/>
    </row>
    <row r="432">
      <c r="A432" s="26"/>
      <c r="B432" s="44"/>
      <c r="C432" s="44"/>
      <c r="D432" s="45"/>
      <c r="E432" s="30"/>
      <c r="F432" s="28"/>
      <c r="G432" s="30"/>
      <c r="H432" s="30"/>
      <c r="I432" s="30"/>
    </row>
    <row r="433">
      <c r="A433" s="31"/>
      <c r="B433" s="44"/>
      <c r="C433" s="44"/>
      <c r="D433" s="45"/>
      <c r="E433" s="30"/>
      <c r="F433" s="28"/>
      <c r="G433" s="30"/>
      <c r="H433" s="30"/>
      <c r="I433" s="30"/>
    </row>
    <row r="434">
      <c r="A434" s="26"/>
      <c r="B434" s="44"/>
      <c r="C434" s="44"/>
      <c r="D434" s="45"/>
      <c r="E434" s="30"/>
      <c r="F434" s="28"/>
      <c r="G434" s="30"/>
      <c r="H434" s="30"/>
      <c r="I434" s="30"/>
    </row>
    <row r="435">
      <c r="A435" s="26"/>
      <c r="B435" s="44"/>
      <c r="C435" s="44"/>
      <c r="D435" s="45"/>
      <c r="E435" s="30"/>
      <c r="F435" s="28"/>
      <c r="G435" s="30"/>
      <c r="H435" s="30"/>
      <c r="I435" s="30"/>
    </row>
    <row r="436">
      <c r="A436" s="26"/>
      <c r="B436" s="44"/>
      <c r="C436" s="44"/>
      <c r="D436" s="45"/>
      <c r="E436" s="30"/>
      <c r="F436" s="28"/>
      <c r="G436" s="30"/>
      <c r="H436" s="30"/>
      <c r="I436" s="30"/>
    </row>
    <row r="437">
      <c r="A437" s="26"/>
      <c r="B437" s="44"/>
      <c r="C437" s="44"/>
      <c r="D437" s="45"/>
      <c r="E437" s="30"/>
      <c r="F437" s="28"/>
      <c r="G437" s="30"/>
      <c r="H437" s="30"/>
      <c r="I437" s="30"/>
    </row>
    <row r="438">
      <c r="A438" s="26"/>
      <c r="B438" s="44"/>
      <c r="C438" s="44"/>
      <c r="D438" s="45"/>
      <c r="E438" s="30"/>
      <c r="F438" s="28"/>
      <c r="G438" s="30"/>
      <c r="H438" s="30"/>
      <c r="I438" s="30"/>
    </row>
    <row r="439">
      <c r="A439" s="26"/>
      <c r="B439" s="44"/>
      <c r="C439" s="44"/>
      <c r="D439" s="45"/>
      <c r="E439" s="30"/>
      <c r="F439" s="28"/>
      <c r="G439" s="30"/>
      <c r="H439" s="30"/>
      <c r="I439" s="30"/>
    </row>
    <row r="440">
      <c r="A440" s="26"/>
      <c r="B440" s="44"/>
      <c r="C440" s="44"/>
      <c r="D440" s="45"/>
      <c r="E440" s="30"/>
      <c r="F440" s="28"/>
      <c r="G440" s="30"/>
      <c r="H440" s="30"/>
      <c r="I440" s="30"/>
    </row>
    <row r="441">
      <c r="A441" s="26"/>
      <c r="B441" s="44"/>
      <c r="C441" s="44"/>
      <c r="D441" s="45"/>
      <c r="E441" s="30"/>
      <c r="F441" s="28"/>
      <c r="G441" s="30"/>
      <c r="H441" s="30"/>
      <c r="I441" s="30"/>
    </row>
    <row r="442">
      <c r="A442" s="26"/>
      <c r="B442" s="44"/>
      <c r="C442" s="44"/>
      <c r="D442" s="45"/>
      <c r="E442" s="30"/>
      <c r="F442" s="28"/>
      <c r="G442" s="30"/>
      <c r="H442" s="30"/>
      <c r="I442" s="30"/>
    </row>
    <row r="443">
      <c r="A443" s="26"/>
      <c r="B443" s="44"/>
      <c r="C443" s="44"/>
      <c r="D443" s="45"/>
      <c r="E443" s="30"/>
      <c r="F443" s="28"/>
      <c r="G443" s="30"/>
      <c r="H443" s="30"/>
      <c r="I443" s="30"/>
    </row>
    <row r="444">
      <c r="A444" s="26"/>
      <c r="B444" s="44"/>
      <c r="C444" s="44"/>
      <c r="D444" s="45"/>
      <c r="E444" s="30"/>
      <c r="F444" s="28"/>
      <c r="G444" s="30"/>
      <c r="H444" s="30"/>
      <c r="I444" s="30"/>
    </row>
    <row r="445">
      <c r="A445" s="26"/>
      <c r="B445" s="44"/>
      <c r="C445" s="44"/>
      <c r="D445" s="45"/>
      <c r="E445" s="30"/>
      <c r="F445" s="28"/>
      <c r="G445" s="30"/>
      <c r="H445" s="30"/>
      <c r="I445" s="30"/>
    </row>
    <row r="446">
      <c r="A446" s="26"/>
      <c r="B446" s="44"/>
      <c r="C446" s="44"/>
      <c r="D446" s="45"/>
      <c r="E446" s="30"/>
      <c r="F446" s="28"/>
      <c r="G446" s="30"/>
      <c r="H446" s="30"/>
      <c r="I446" s="30"/>
    </row>
    <row r="447">
      <c r="A447" s="26"/>
      <c r="B447" s="44"/>
      <c r="C447" s="44"/>
      <c r="D447" s="45"/>
      <c r="E447" s="30"/>
      <c r="F447" s="28"/>
      <c r="G447" s="30"/>
      <c r="H447" s="30"/>
      <c r="I447" s="30"/>
    </row>
    <row r="448">
      <c r="A448" s="26"/>
      <c r="B448" s="44"/>
      <c r="C448" s="44"/>
      <c r="D448" s="45"/>
      <c r="E448" s="30"/>
      <c r="F448" s="28"/>
      <c r="G448" s="30"/>
      <c r="H448" s="30"/>
      <c r="I448" s="30"/>
    </row>
    <row r="449">
      <c r="A449" s="31"/>
      <c r="B449" s="44"/>
      <c r="C449" s="44"/>
      <c r="D449" s="45"/>
      <c r="E449" s="30"/>
      <c r="F449" s="28"/>
      <c r="G449" s="30"/>
      <c r="H449" s="30"/>
      <c r="I449" s="30"/>
    </row>
    <row r="450">
      <c r="A450" s="31"/>
      <c r="B450" s="44"/>
      <c r="C450" s="44"/>
      <c r="D450" s="45"/>
      <c r="E450" s="30"/>
      <c r="F450" s="28"/>
      <c r="G450" s="30"/>
      <c r="H450" s="30"/>
      <c r="I450" s="30"/>
    </row>
    <row r="451">
      <c r="A451" s="26"/>
      <c r="B451" s="44"/>
      <c r="C451" s="44"/>
      <c r="D451" s="45"/>
      <c r="E451" s="30"/>
      <c r="F451" s="28"/>
      <c r="G451" s="30"/>
      <c r="H451" s="30"/>
      <c r="I451" s="30"/>
    </row>
    <row r="452">
      <c r="A452" s="26"/>
      <c r="B452" s="44"/>
      <c r="C452" s="44"/>
      <c r="D452" s="45"/>
      <c r="E452" s="30"/>
      <c r="F452" s="28"/>
      <c r="G452" s="30"/>
      <c r="H452" s="30"/>
      <c r="I452" s="30"/>
    </row>
    <row r="453">
      <c r="A453" s="26"/>
      <c r="B453" s="44"/>
      <c r="C453" s="44"/>
      <c r="D453" s="45"/>
      <c r="E453" s="30"/>
      <c r="F453" s="28"/>
      <c r="G453" s="30"/>
      <c r="H453" s="30"/>
      <c r="I453" s="30"/>
    </row>
    <row r="454">
      <c r="A454" s="26"/>
      <c r="B454" s="44"/>
      <c r="C454" s="44"/>
      <c r="D454" s="45"/>
      <c r="E454" s="30"/>
      <c r="F454" s="28"/>
      <c r="G454" s="30"/>
      <c r="H454" s="30"/>
      <c r="I454" s="30"/>
    </row>
    <row r="455">
      <c r="A455" s="26"/>
      <c r="B455" s="44"/>
      <c r="C455" s="44"/>
      <c r="D455" s="45"/>
      <c r="E455" s="30"/>
      <c r="F455" s="28"/>
      <c r="G455" s="30"/>
      <c r="H455" s="30"/>
      <c r="I455" s="30"/>
    </row>
    <row r="456">
      <c r="A456" s="31"/>
      <c r="B456" s="44"/>
      <c r="C456" s="44"/>
      <c r="D456" s="45"/>
      <c r="E456" s="30"/>
      <c r="F456" s="28"/>
      <c r="G456" s="30"/>
      <c r="H456" s="30"/>
      <c r="I456" s="30"/>
    </row>
    <row r="457">
      <c r="A457" s="31"/>
      <c r="B457" s="44"/>
      <c r="C457" s="44"/>
      <c r="D457" s="45"/>
      <c r="E457" s="30"/>
      <c r="F457" s="28"/>
      <c r="G457" s="30"/>
      <c r="H457" s="30"/>
      <c r="I457" s="30"/>
    </row>
    <row r="458">
      <c r="A458" s="26"/>
      <c r="B458" s="44"/>
      <c r="C458" s="44"/>
      <c r="D458" s="45"/>
      <c r="E458" s="30"/>
      <c r="F458" s="28"/>
      <c r="G458" s="30"/>
      <c r="H458" s="30"/>
      <c r="I458" s="30"/>
    </row>
    <row r="459">
      <c r="A459" s="26"/>
      <c r="B459" s="44"/>
      <c r="C459" s="44"/>
      <c r="D459" s="45"/>
      <c r="E459" s="30"/>
      <c r="F459" s="28"/>
      <c r="G459" s="30"/>
      <c r="H459" s="30"/>
      <c r="I459" s="30"/>
    </row>
    <row r="460">
      <c r="A460" s="26"/>
      <c r="B460" s="44"/>
      <c r="C460" s="44"/>
      <c r="D460" s="45"/>
      <c r="E460" s="30"/>
      <c r="F460" s="28"/>
      <c r="G460" s="30"/>
      <c r="H460" s="30"/>
      <c r="I460" s="30"/>
    </row>
    <row r="461">
      <c r="A461" s="26"/>
      <c r="B461" s="44"/>
      <c r="C461" s="44"/>
      <c r="D461" s="45"/>
      <c r="E461" s="30"/>
      <c r="F461" s="28"/>
      <c r="G461" s="30"/>
      <c r="H461" s="30"/>
      <c r="I461" s="30"/>
    </row>
    <row r="462">
      <c r="A462" s="26"/>
      <c r="B462" s="44"/>
      <c r="C462" s="44"/>
      <c r="D462" s="45"/>
      <c r="E462" s="30"/>
      <c r="F462" s="28"/>
      <c r="G462" s="30"/>
      <c r="H462" s="30"/>
      <c r="I462" s="30"/>
    </row>
    <row r="463">
      <c r="A463" s="26"/>
      <c r="B463" s="44"/>
      <c r="C463" s="44"/>
      <c r="D463" s="45"/>
      <c r="E463" s="30"/>
      <c r="F463" s="28"/>
      <c r="G463" s="30"/>
      <c r="H463" s="30"/>
      <c r="I463" s="30"/>
    </row>
    <row r="464">
      <c r="A464" s="26"/>
      <c r="B464" s="44"/>
      <c r="C464" s="44"/>
      <c r="D464" s="45"/>
      <c r="E464" s="30"/>
      <c r="F464" s="28"/>
      <c r="G464" s="30"/>
      <c r="H464" s="30"/>
      <c r="I464" s="30"/>
    </row>
    <row r="465">
      <c r="A465" s="26"/>
      <c r="B465" s="44"/>
      <c r="C465" s="44"/>
      <c r="D465" s="45"/>
      <c r="E465" s="30"/>
      <c r="F465" s="28"/>
      <c r="G465" s="30"/>
      <c r="H465" s="30"/>
      <c r="I465" s="30"/>
    </row>
    <row r="466">
      <c r="A466" s="26"/>
      <c r="B466" s="44"/>
      <c r="C466" s="44"/>
      <c r="D466" s="45"/>
      <c r="E466" s="30"/>
      <c r="F466" s="28"/>
      <c r="G466" s="30"/>
      <c r="H466" s="30"/>
      <c r="I466" s="30"/>
    </row>
    <row r="467">
      <c r="A467" s="31"/>
      <c r="B467" s="44"/>
      <c r="C467" s="44"/>
      <c r="D467" s="45"/>
      <c r="E467" s="30"/>
      <c r="F467" s="28"/>
      <c r="G467" s="30"/>
      <c r="H467" s="30"/>
      <c r="I467" s="30"/>
    </row>
    <row r="468">
      <c r="A468" s="26"/>
      <c r="B468" s="44"/>
      <c r="C468" s="44"/>
      <c r="D468" s="45"/>
      <c r="E468" s="30"/>
      <c r="F468" s="28"/>
      <c r="G468" s="30"/>
      <c r="H468" s="30"/>
      <c r="I468" s="30"/>
    </row>
    <row r="469">
      <c r="A469" s="26"/>
      <c r="B469" s="44"/>
      <c r="C469" s="44"/>
      <c r="D469" s="45"/>
      <c r="E469" s="30"/>
      <c r="F469" s="28"/>
      <c r="G469" s="30"/>
      <c r="H469" s="30"/>
      <c r="I469" s="30"/>
    </row>
    <row r="470">
      <c r="A470" s="26"/>
      <c r="B470" s="44"/>
      <c r="C470" s="44"/>
      <c r="D470" s="45"/>
      <c r="E470" s="30"/>
      <c r="F470" s="28"/>
      <c r="G470" s="30"/>
      <c r="H470" s="30"/>
      <c r="I470" s="30"/>
    </row>
    <row r="471">
      <c r="A471" s="26"/>
      <c r="B471" s="44"/>
      <c r="C471" s="44"/>
      <c r="D471" s="45"/>
      <c r="E471" s="30"/>
      <c r="F471" s="28"/>
      <c r="G471" s="30"/>
      <c r="H471" s="30"/>
      <c r="I471" s="30"/>
    </row>
    <row r="472">
      <c r="A472" s="26"/>
      <c r="B472" s="44"/>
      <c r="C472" s="44"/>
      <c r="D472" s="45"/>
      <c r="E472" s="30"/>
      <c r="F472" s="28"/>
      <c r="G472" s="30"/>
      <c r="H472" s="30"/>
      <c r="I472" s="30"/>
    </row>
    <row r="473">
      <c r="A473" s="31"/>
      <c r="B473" s="44"/>
      <c r="C473" s="44"/>
      <c r="D473" s="45"/>
      <c r="E473" s="30"/>
      <c r="F473" s="28"/>
      <c r="G473" s="30"/>
      <c r="H473" s="30"/>
      <c r="I473" s="30"/>
    </row>
    <row r="474">
      <c r="A474" s="26"/>
      <c r="B474" s="44"/>
      <c r="C474" s="44"/>
      <c r="D474" s="45"/>
      <c r="E474" s="30"/>
      <c r="F474" s="28"/>
      <c r="G474" s="30"/>
      <c r="H474" s="30"/>
      <c r="I474" s="30"/>
    </row>
    <row r="475">
      <c r="A475" s="26"/>
      <c r="B475" s="44"/>
      <c r="C475" s="44"/>
      <c r="D475" s="45"/>
      <c r="E475" s="30"/>
      <c r="F475" s="28"/>
      <c r="G475" s="30"/>
      <c r="H475" s="30"/>
      <c r="I475" s="30"/>
    </row>
    <row r="476">
      <c r="A476" s="26"/>
      <c r="B476" s="44"/>
      <c r="C476" s="44"/>
      <c r="D476" s="45"/>
      <c r="E476" s="30"/>
      <c r="F476" s="28"/>
      <c r="G476" s="30"/>
      <c r="H476" s="30"/>
      <c r="I476" s="30"/>
    </row>
    <row r="477">
      <c r="A477" s="26"/>
      <c r="B477" s="44"/>
      <c r="C477" s="44"/>
      <c r="D477" s="45"/>
      <c r="E477" s="30"/>
      <c r="F477" s="28"/>
      <c r="G477" s="30"/>
      <c r="H477" s="30"/>
      <c r="I477" s="30"/>
    </row>
    <row r="478">
      <c r="A478" s="26"/>
      <c r="B478" s="44"/>
      <c r="C478" s="44"/>
      <c r="D478" s="45"/>
      <c r="E478" s="30"/>
      <c r="F478" s="28"/>
      <c r="G478" s="30"/>
      <c r="H478" s="30"/>
      <c r="I478" s="30"/>
    </row>
    <row r="479">
      <c r="A479" s="31"/>
      <c r="B479" s="44"/>
      <c r="C479" s="44"/>
      <c r="D479" s="45"/>
      <c r="E479" s="30"/>
      <c r="F479" s="28"/>
      <c r="G479" s="30"/>
      <c r="H479" s="30"/>
      <c r="I479" s="30"/>
    </row>
    <row r="480">
      <c r="A480" s="26"/>
      <c r="B480" s="44"/>
      <c r="C480" s="44"/>
      <c r="D480" s="45"/>
      <c r="E480" s="30"/>
      <c r="F480" s="28"/>
      <c r="G480" s="30"/>
      <c r="H480" s="30"/>
      <c r="I480" s="30"/>
    </row>
    <row r="481">
      <c r="A481" s="26"/>
      <c r="B481" s="44"/>
      <c r="C481" s="44"/>
      <c r="D481" s="45"/>
      <c r="E481" s="30"/>
      <c r="F481" s="28"/>
      <c r="G481" s="30"/>
      <c r="H481" s="30"/>
      <c r="I481" s="30"/>
    </row>
    <row r="482">
      <c r="A482" s="26"/>
      <c r="B482" s="44"/>
      <c r="C482" s="44"/>
      <c r="D482" s="45"/>
      <c r="E482" s="30"/>
      <c r="F482" s="28"/>
      <c r="G482" s="30"/>
      <c r="H482" s="30"/>
      <c r="I482" s="30"/>
    </row>
    <row r="483">
      <c r="A483" s="26"/>
      <c r="B483" s="44"/>
      <c r="C483" s="44"/>
      <c r="D483" s="45"/>
      <c r="E483" s="30"/>
      <c r="F483" s="28"/>
      <c r="G483" s="30"/>
      <c r="H483" s="30"/>
      <c r="I483" s="30"/>
    </row>
    <row r="484">
      <c r="A484" s="26"/>
      <c r="B484" s="44"/>
      <c r="C484" s="44"/>
      <c r="D484" s="45"/>
      <c r="E484" s="30"/>
      <c r="F484" s="28"/>
      <c r="G484" s="30"/>
      <c r="H484" s="30"/>
      <c r="I484" s="30"/>
    </row>
    <row r="485">
      <c r="A485" s="26"/>
      <c r="B485" s="44"/>
      <c r="C485" s="44"/>
      <c r="D485" s="45"/>
      <c r="E485" s="30"/>
      <c r="F485" s="28"/>
      <c r="G485" s="30"/>
      <c r="H485" s="30"/>
      <c r="I485" s="30"/>
    </row>
    <row r="486">
      <c r="A486" s="26"/>
      <c r="B486" s="44"/>
      <c r="C486" s="44"/>
      <c r="D486" s="45"/>
      <c r="E486" s="30"/>
      <c r="F486" s="28"/>
      <c r="G486" s="30"/>
      <c r="H486" s="30"/>
      <c r="I486" s="30"/>
    </row>
    <row r="487">
      <c r="A487" s="26"/>
      <c r="B487" s="44"/>
      <c r="C487" s="44"/>
      <c r="D487" s="45"/>
      <c r="E487" s="30"/>
      <c r="F487" s="28"/>
      <c r="G487" s="30"/>
      <c r="H487" s="30"/>
      <c r="I487" s="30"/>
    </row>
    <row r="488">
      <c r="A488" s="26"/>
      <c r="B488" s="44"/>
      <c r="C488" s="44"/>
      <c r="D488" s="45"/>
      <c r="E488" s="30"/>
      <c r="F488" s="28"/>
      <c r="G488" s="30"/>
      <c r="H488" s="30"/>
      <c r="I488" s="30"/>
    </row>
    <row r="489">
      <c r="A489" s="26"/>
      <c r="B489" s="44"/>
      <c r="C489" s="44"/>
      <c r="D489" s="45"/>
      <c r="E489" s="30"/>
      <c r="F489" s="28"/>
      <c r="G489" s="30"/>
      <c r="H489" s="30"/>
      <c r="I489" s="30"/>
    </row>
    <row r="490">
      <c r="A490" s="26"/>
      <c r="B490" s="44"/>
      <c r="C490" s="44"/>
      <c r="D490" s="45"/>
      <c r="E490" s="30"/>
      <c r="F490" s="28"/>
      <c r="G490" s="30"/>
      <c r="H490" s="30"/>
      <c r="I490" s="30"/>
    </row>
    <row r="491">
      <c r="A491" s="26"/>
      <c r="B491" s="44"/>
      <c r="C491" s="44"/>
      <c r="D491" s="45"/>
      <c r="E491" s="30"/>
      <c r="F491" s="28"/>
      <c r="G491" s="30"/>
      <c r="H491" s="30"/>
      <c r="I491" s="30"/>
    </row>
    <row r="492">
      <c r="A492" s="26"/>
      <c r="B492" s="44"/>
      <c r="C492" s="44"/>
      <c r="D492" s="45"/>
      <c r="E492" s="30"/>
      <c r="F492" s="28"/>
      <c r="G492" s="30"/>
      <c r="H492" s="30"/>
      <c r="I492" s="30"/>
    </row>
    <row r="493">
      <c r="A493" s="26"/>
      <c r="B493" s="44"/>
      <c r="C493" s="44"/>
      <c r="D493" s="45"/>
      <c r="E493" s="30"/>
      <c r="F493" s="28"/>
      <c r="G493" s="30"/>
      <c r="H493" s="30"/>
      <c r="I493" s="30"/>
    </row>
    <row r="494">
      <c r="A494" s="26"/>
      <c r="B494" s="44"/>
      <c r="C494" s="44"/>
      <c r="D494" s="45"/>
      <c r="E494" s="30"/>
      <c r="F494" s="28"/>
      <c r="G494" s="30"/>
      <c r="H494" s="30"/>
      <c r="I494" s="30"/>
    </row>
    <row r="495">
      <c r="A495" s="31"/>
      <c r="B495" s="44"/>
      <c r="C495" s="44"/>
      <c r="D495" s="45"/>
      <c r="E495" s="30"/>
      <c r="F495" s="28"/>
      <c r="G495" s="30"/>
      <c r="H495" s="30"/>
      <c r="I495" s="30"/>
    </row>
    <row r="496">
      <c r="A496" s="26"/>
      <c r="B496" s="44"/>
      <c r="C496" s="44"/>
      <c r="D496" s="45"/>
      <c r="E496" s="30"/>
      <c r="F496" s="28"/>
      <c r="G496" s="30"/>
      <c r="H496" s="30"/>
      <c r="I496" s="30"/>
    </row>
    <row r="497">
      <c r="A497" s="26"/>
      <c r="B497" s="44"/>
      <c r="C497" s="44"/>
      <c r="D497" s="45"/>
      <c r="E497" s="30"/>
      <c r="F497" s="28"/>
      <c r="G497" s="30"/>
      <c r="H497" s="30"/>
      <c r="I497" s="30"/>
    </row>
    <row r="498">
      <c r="A498" s="26"/>
      <c r="B498" s="44"/>
      <c r="C498" s="44"/>
      <c r="D498" s="45"/>
      <c r="E498" s="30"/>
      <c r="F498" s="28"/>
      <c r="G498" s="30"/>
      <c r="H498" s="30"/>
      <c r="I498" s="30"/>
    </row>
    <row r="499">
      <c r="A499" s="31"/>
      <c r="B499" s="44"/>
      <c r="C499" s="44"/>
      <c r="D499" s="45"/>
      <c r="E499" s="30"/>
      <c r="F499" s="28"/>
      <c r="G499" s="30"/>
      <c r="H499" s="30"/>
      <c r="I499" s="30"/>
    </row>
    <row r="500">
      <c r="A500" s="31"/>
      <c r="B500" s="44"/>
      <c r="C500" s="44"/>
      <c r="D500" s="45"/>
      <c r="E500" s="30"/>
      <c r="F500" s="28"/>
      <c r="G500" s="30"/>
      <c r="H500" s="30"/>
      <c r="I500" s="30"/>
    </row>
    <row r="501">
      <c r="A501" s="26"/>
      <c r="B501" s="44"/>
      <c r="C501" s="44"/>
      <c r="D501" s="45"/>
      <c r="E501" s="30"/>
      <c r="F501" s="28"/>
      <c r="G501" s="30"/>
      <c r="H501" s="30"/>
      <c r="I501" s="30"/>
    </row>
    <row r="502">
      <c r="A502" s="31"/>
      <c r="B502" s="44"/>
      <c r="C502" s="44"/>
      <c r="D502" s="45"/>
      <c r="E502" s="30"/>
      <c r="F502" s="28"/>
      <c r="G502" s="30"/>
      <c r="H502" s="30"/>
      <c r="I502" s="30"/>
    </row>
    <row r="503">
      <c r="A503" s="31"/>
      <c r="B503" s="44"/>
      <c r="C503" s="44"/>
      <c r="D503" s="45"/>
      <c r="E503" s="30"/>
      <c r="F503" s="28"/>
      <c r="G503" s="30"/>
      <c r="H503" s="30"/>
      <c r="I503" s="30"/>
    </row>
    <row r="504">
      <c r="A504" s="26"/>
      <c r="B504" s="44"/>
      <c r="C504" s="44"/>
      <c r="D504" s="45"/>
      <c r="E504" s="30"/>
      <c r="F504" s="28"/>
      <c r="G504" s="30"/>
      <c r="H504" s="30"/>
      <c r="I504" s="30"/>
    </row>
    <row r="505">
      <c r="A505" s="26"/>
      <c r="B505" s="44"/>
      <c r="C505" s="44"/>
      <c r="D505" s="45"/>
      <c r="E505" s="30"/>
      <c r="F505" s="28"/>
      <c r="G505" s="30"/>
      <c r="H505" s="30"/>
      <c r="I505" s="30"/>
    </row>
    <row r="506">
      <c r="A506" s="31"/>
      <c r="B506" s="44"/>
      <c r="C506" s="44"/>
      <c r="D506" s="45"/>
      <c r="E506" s="30"/>
      <c r="F506" s="28"/>
      <c r="G506" s="30"/>
      <c r="H506" s="30"/>
      <c r="I506" s="30"/>
    </row>
    <row r="507">
      <c r="A507" s="26"/>
      <c r="B507" s="44"/>
      <c r="C507" s="44"/>
      <c r="D507" s="45"/>
      <c r="E507" s="30"/>
      <c r="F507" s="28"/>
      <c r="G507" s="30"/>
      <c r="H507" s="30"/>
      <c r="I507" s="30"/>
    </row>
    <row r="508">
      <c r="A508" s="26"/>
      <c r="B508" s="44"/>
      <c r="C508" s="44"/>
      <c r="D508" s="45"/>
      <c r="E508" s="30"/>
      <c r="F508" s="28"/>
      <c r="G508" s="30"/>
      <c r="H508" s="30"/>
      <c r="I508" s="30"/>
    </row>
    <row r="509">
      <c r="A509" s="26"/>
      <c r="B509" s="44"/>
      <c r="C509" s="44"/>
      <c r="D509" s="45"/>
      <c r="E509" s="30"/>
      <c r="F509" s="28"/>
      <c r="G509" s="30"/>
      <c r="H509" s="30"/>
      <c r="I509" s="30"/>
    </row>
    <row r="510">
      <c r="A510" s="26"/>
      <c r="B510" s="44"/>
      <c r="C510" s="44"/>
      <c r="D510" s="45"/>
      <c r="E510" s="30"/>
      <c r="F510" s="28"/>
      <c r="G510" s="30"/>
      <c r="H510" s="30"/>
      <c r="I510" s="30"/>
    </row>
    <row r="511">
      <c r="A511" s="26"/>
      <c r="B511" s="44"/>
      <c r="C511" s="44"/>
      <c r="D511" s="45"/>
      <c r="E511" s="30"/>
      <c r="F511" s="28"/>
      <c r="G511" s="30"/>
      <c r="H511" s="30"/>
      <c r="I511" s="30"/>
    </row>
    <row r="512">
      <c r="A512" s="26"/>
      <c r="B512" s="44"/>
      <c r="C512" s="44"/>
      <c r="D512" s="45"/>
      <c r="E512" s="30"/>
      <c r="F512" s="28"/>
      <c r="G512" s="30"/>
      <c r="H512" s="30"/>
      <c r="I512" s="30"/>
    </row>
    <row r="513">
      <c r="A513" s="31"/>
      <c r="B513" s="44"/>
      <c r="C513" s="44"/>
      <c r="D513" s="45"/>
      <c r="E513" s="30"/>
      <c r="F513" s="28"/>
      <c r="G513" s="30"/>
      <c r="H513" s="30"/>
      <c r="I513" s="30"/>
    </row>
    <row r="514">
      <c r="A514" s="26"/>
      <c r="B514" s="44"/>
      <c r="C514" s="44"/>
      <c r="D514" s="45"/>
      <c r="E514" s="30"/>
      <c r="F514" s="28"/>
      <c r="G514" s="30"/>
      <c r="H514" s="30"/>
      <c r="I514" s="30"/>
    </row>
    <row r="515">
      <c r="A515" s="26"/>
      <c r="B515" s="44"/>
      <c r="C515" s="44"/>
      <c r="D515" s="45"/>
      <c r="E515" s="30"/>
      <c r="F515" s="28"/>
      <c r="G515" s="30"/>
      <c r="H515" s="30"/>
      <c r="I515" s="30"/>
    </row>
    <row r="516">
      <c r="A516" s="26"/>
      <c r="B516" s="44"/>
      <c r="C516" s="44"/>
      <c r="D516" s="45"/>
      <c r="E516" s="30"/>
      <c r="F516" s="28"/>
      <c r="G516" s="30"/>
      <c r="H516" s="30"/>
      <c r="I516" s="30"/>
    </row>
    <row r="517">
      <c r="A517" s="26"/>
      <c r="B517" s="44"/>
      <c r="C517" s="44"/>
      <c r="D517" s="45"/>
      <c r="E517" s="30"/>
      <c r="F517" s="28"/>
      <c r="G517" s="30"/>
      <c r="H517" s="30"/>
      <c r="I517" s="30"/>
    </row>
    <row r="518">
      <c r="A518" s="26"/>
      <c r="B518" s="44"/>
      <c r="C518" s="44"/>
      <c r="D518" s="45"/>
      <c r="E518" s="30"/>
      <c r="F518" s="28"/>
      <c r="G518" s="30"/>
      <c r="H518" s="30"/>
      <c r="I518" s="30"/>
    </row>
    <row r="519">
      <c r="A519" s="26"/>
      <c r="B519" s="44"/>
      <c r="C519" s="44"/>
      <c r="D519" s="45"/>
      <c r="E519" s="30"/>
      <c r="F519" s="28"/>
      <c r="G519" s="30"/>
      <c r="H519" s="30"/>
      <c r="I519" s="30"/>
    </row>
    <row r="520">
      <c r="A520" s="26"/>
      <c r="B520" s="44"/>
      <c r="C520" s="44"/>
      <c r="D520" s="45"/>
      <c r="E520" s="30"/>
      <c r="F520" s="28"/>
      <c r="G520" s="30"/>
      <c r="H520" s="30"/>
      <c r="I520" s="30"/>
    </row>
    <row r="521">
      <c r="A521" s="26"/>
      <c r="B521" s="44"/>
      <c r="C521" s="44"/>
      <c r="D521" s="45"/>
      <c r="E521" s="30"/>
      <c r="F521" s="28"/>
      <c r="G521" s="30"/>
      <c r="H521" s="30"/>
      <c r="I521" s="30"/>
    </row>
    <row r="522">
      <c r="A522" s="26"/>
      <c r="B522" s="44"/>
      <c r="C522" s="44"/>
      <c r="D522" s="45"/>
      <c r="E522" s="30"/>
      <c r="F522" s="28"/>
      <c r="G522" s="30"/>
      <c r="H522" s="30"/>
      <c r="I522" s="30"/>
    </row>
    <row r="523">
      <c r="A523" s="26"/>
      <c r="B523" s="44"/>
      <c r="C523" s="44"/>
      <c r="D523" s="45"/>
      <c r="E523" s="30"/>
      <c r="F523" s="28"/>
      <c r="G523" s="30"/>
      <c r="H523" s="30"/>
      <c r="I523" s="30"/>
    </row>
    <row r="524">
      <c r="A524" s="31"/>
      <c r="B524" s="44"/>
      <c r="C524" s="44"/>
      <c r="D524" s="45"/>
      <c r="E524" s="30"/>
      <c r="F524" s="28"/>
      <c r="G524" s="30"/>
      <c r="H524" s="30"/>
      <c r="I524" s="30"/>
    </row>
    <row r="525">
      <c r="A525" s="26"/>
      <c r="B525" s="44"/>
      <c r="C525" s="44"/>
      <c r="D525" s="45"/>
      <c r="E525" s="30"/>
      <c r="F525" s="28"/>
      <c r="G525" s="30"/>
      <c r="H525" s="30"/>
      <c r="I525" s="30"/>
    </row>
    <row r="526">
      <c r="A526" s="31"/>
      <c r="B526" s="44"/>
      <c r="C526" s="44"/>
      <c r="D526" s="45"/>
      <c r="E526" s="30"/>
      <c r="F526" s="28"/>
      <c r="G526" s="30"/>
      <c r="H526" s="30"/>
      <c r="I526" s="30"/>
    </row>
    <row r="527">
      <c r="A527" s="26"/>
      <c r="B527" s="44"/>
      <c r="C527" s="44"/>
      <c r="D527" s="45"/>
      <c r="E527" s="30"/>
      <c r="F527" s="28"/>
      <c r="G527" s="30"/>
      <c r="H527" s="30"/>
      <c r="I527" s="30"/>
    </row>
    <row r="528">
      <c r="A528" s="26"/>
      <c r="B528" s="44"/>
      <c r="C528" s="44"/>
      <c r="D528" s="45"/>
      <c r="E528" s="30"/>
      <c r="F528" s="28"/>
      <c r="G528" s="30"/>
      <c r="H528" s="30"/>
      <c r="I528" s="30"/>
    </row>
    <row r="529">
      <c r="A529" s="26"/>
      <c r="B529" s="44"/>
      <c r="C529" s="44"/>
      <c r="D529" s="45"/>
      <c r="E529" s="30"/>
      <c r="F529" s="28"/>
      <c r="G529" s="30"/>
      <c r="H529" s="30"/>
      <c r="I529" s="30"/>
    </row>
    <row r="530">
      <c r="A530" s="31"/>
      <c r="B530" s="44"/>
      <c r="C530" s="44"/>
      <c r="D530" s="45"/>
      <c r="E530" s="30"/>
      <c r="F530" s="28"/>
      <c r="G530" s="30"/>
      <c r="H530" s="30"/>
      <c r="I530" s="30"/>
    </row>
    <row r="531">
      <c r="A531" s="26"/>
      <c r="B531" s="44"/>
      <c r="C531" s="44"/>
      <c r="D531" s="45"/>
      <c r="E531" s="30"/>
      <c r="F531" s="28"/>
      <c r="G531" s="30"/>
      <c r="H531" s="30"/>
      <c r="I531" s="30"/>
    </row>
    <row r="532">
      <c r="A532" s="26"/>
      <c r="B532" s="44"/>
      <c r="C532" s="44"/>
      <c r="D532" s="45"/>
      <c r="E532" s="30"/>
      <c r="F532" s="28"/>
      <c r="G532" s="30"/>
      <c r="H532" s="30"/>
      <c r="I532" s="30"/>
    </row>
    <row r="533">
      <c r="A533" s="26"/>
      <c r="B533" s="44"/>
      <c r="C533" s="44"/>
      <c r="D533" s="45"/>
      <c r="E533" s="30"/>
      <c r="F533" s="28"/>
      <c r="G533" s="30"/>
      <c r="H533" s="30"/>
      <c r="I533" s="30"/>
    </row>
    <row r="534">
      <c r="A534" s="26"/>
      <c r="B534" s="44"/>
      <c r="C534" s="44"/>
      <c r="D534" s="45"/>
      <c r="E534" s="30"/>
      <c r="F534" s="28"/>
      <c r="G534" s="30"/>
      <c r="H534" s="30"/>
      <c r="I534" s="30"/>
    </row>
    <row r="535">
      <c r="A535" s="26"/>
      <c r="B535" s="44"/>
      <c r="C535" s="44"/>
      <c r="D535" s="45"/>
      <c r="E535" s="30"/>
      <c r="F535" s="28"/>
      <c r="G535" s="30"/>
      <c r="H535" s="30"/>
      <c r="I535" s="30"/>
    </row>
    <row r="536">
      <c r="A536" s="26"/>
      <c r="B536" s="44"/>
      <c r="C536" s="44"/>
      <c r="D536" s="45"/>
      <c r="E536" s="30"/>
      <c r="F536" s="28"/>
      <c r="G536" s="30"/>
      <c r="H536" s="30"/>
      <c r="I536" s="30"/>
    </row>
    <row r="537">
      <c r="A537" s="26"/>
      <c r="B537" s="44"/>
      <c r="C537" s="44"/>
      <c r="D537" s="45"/>
      <c r="E537" s="30"/>
      <c r="F537" s="28"/>
      <c r="G537" s="30"/>
      <c r="H537" s="30"/>
      <c r="I537" s="30"/>
    </row>
    <row r="538">
      <c r="A538" s="31"/>
      <c r="B538" s="44"/>
      <c r="C538" s="44"/>
      <c r="D538" s="45"/>
      <c r="E538" s="30"/>
      <c r="F538" s="28"/>
      <c r="G538" s="30"/>
      <c r="H538" s="30"/>
      <c r="I538" s="30"/>
    </row>
    <row r="539">
      <c r="A539" s="26"/>
      <c r="B539" s="44"/>
      <c r="C539" s="44"/>
      <c r="D539" s="45"/>
      <c r="E539" s="30"/>
      <c r="F539" s="28"/>
      <c r="G539" s="30"/>
      <c r="H539" s="30"/>
      <c r="I539" s="30"/>
    </row>
    <row r="540">
      <c r="A540" s="26"/>
      <c r="B540" s="44"/>
      <c r="C540" s="44"/>
      <c r="D540" s="45"/>
      <c r="E540" s="30"/>
      <c r="F540" s="28"/>
      <c r="G540" s="30"/>
      <c r="H540" s="30"/>
      <c r="I540" s="30"/>
    </row>
    <row r="541">
      <c r="A541" s="26"/>
      <c r="B541" s="44"/>
      <c r="C541" s="44"/>
      <c r="D541" s="45"/>
      <c r="E541" s="30"/>
      <c r="F541" s="28"/>
      <c r="G541" s="30"/>
      <c r="H541" s="30"/>
      <c r="I541" s="30"/>
    </row>
    <row r="542">
      <c r="A542" s="26"/>
      <c r="B542" s="44"/>
      <c r="C542" s="44"/>
      <c r="D542" s="45"/>
      <c r="E542" s="30"/>
      <c r="F542" s="28"/>
      <c r="G542" s="30"/>
      <c r="H542" s="30"/>
      <c r="I542" s="30"/>
    </row>
    <row r="543">
      <c r="A543" s="26"/>
      <c r="B543" s="44"/>
      <c r="C543" s="44"/>
      <c r="D543" s="45"/>
      <c r="E543" s="30"/>
      <c r="F543" s="28"/>
      <c r="G543" s="30"/>
      <c r="H543" s="30"/>
      <c r="I543" s="30"/>
    </row>
    <row r="544">
      <c r="A544" s="26"/>
      <c r="B544" s="44"/>
      <c r="C544" s="44"/>
      <c r="D544" s="45"/>
      <c r="E544" s="30"/>
      <c r="F544" s="28"/>
      <c r="G544" s="30"/>
      <c r="H544" s="30"/>
      <c r="I544" s="30"/>
    </row>
    <row r="545">
      <c r="A545" s="26"/>
      <c r="B545" s="44"/>
      <c r="C545" s="44"/>
      <c r="D545" s="45"/>
      <c r="E545" s="30"/>
      <c r="F545" s="28"/>
      <c r="G545" s="30"/>
      <c r="H545" s="30"/>
      <c r="I545" s="30"/>
    </row>
    <row r="546">
      <c r="A546" s="26"/>
      <c r="B546" s="44"/>
      <c r="C546" s="44"/>
      <c r="D546" s="45"/>
      <c r="E546" s="30"/>
      <c r="F546" s="28"/>
      <c r="G546" s="30"/>
      <c r="H546" s="30"/>
      <c r="I546" s="30"/>
    </row>
    <row r="547">
      <c r="A547" s="26"/>
      <c r="B547" s="44"/>
      <c r="C547" s="44"/>
      <c r="D547" s="45"/>
      <c r="E547" s="30"/>
      <c r="F547" s="28"/>
      <c r="G547" s="30"/>
      <c r="H547" s="30"/>
      <c r="I547" s="30"/>
    </row>
    <row r="548">
      <c r="A548" s="26"/>
      <c r="B548" s="44"/>
      <c r="C548" s="44"/>
      <c r="D548" s="45"/>
      <c r="E548" s="30"/>
      <c r="F548" s="28"/>
      <c r="G548" s="30"/>
      <c r="H548" s="30"/>
      <c r="I548" s="30"/>
    </row>
    <row r="549">
      <c r="A549" s="26"/>
      <c r="B549" s="44"/>
      <c r="C549" s="44"/>
      <c r="D549" s="45"/>
      <c r="E549" s="30"/>
      <c r="F549" s="28"/>
      <c r="G549" s="30"/>
      <c r="H549" s="30"/>
      <c r="I549" s="30"/>
    </row>
    <row r="550">
      <c r="A550" s="26"/>
      <c r="B550" s="44"/>
      <c r="C550" s="44"/>
      <c r="D550" s="45"/>
      <c r="E550" s="30"/>
      <c r="F550" s="28"/>
      <c r="G550" s="30"/>
      <c r="H550" s="30"/>
      <c r="I550" s="30"/>
    </row>
    <row r="551">
      <c r="A551" s="26"/>
      <c r="B551" s="44"/>
      <c r="C551" s="44"/>
      <c r="D551" s="45"/>
      <c r="E551" s="30"/>
      <c r="F551" s="28"/>
      <c r="G551" s="30"/>
      <c r="H551" s="30"/>
      <c r="I551" s="30"/>
    </row>
    <row r="552">
      <c r="A552" s="26"/>
      <c r="B552" s="44"/>
      <c r="C552" s="44"/>
      <c r="D552" s="45"/>
      <c r="E552" s="30"/>
      <c r="F552" s="28"/>
      <c r="G552" s="30"/>
      <c r="H552" s="30"/>
      <c r="I552" s="30"/>
    </row>
    <row r="553">
      <c r="A553" s="26"/>
      <c r="B553" s="44"/>
      <c r="C553" s="44"/>
      <c r="D553" s="45"/>
      <c r="E553" s="30"/>
      <c r="F553" s="28"/>
      <c r="G553" s="30"/>
      <c r="H553" s="30"/>
      <c r="I553" s="30"/>
    </row>
    <row r="554">
      <c r="A554" s="31"/>
      <c r="B554" s="44"/>
      <c r="C554" s="44"/>
      <c r="D554" s="45"/>
      <c r="E554" s="30"/>
      <c r="F554" s="28"/>
      <c r="G554" s="30"/>
      <c r="H554" s="30"/>
      <c r="I554" s="30"/>
    </row>
    <row r="555">
      <c r="A555" s="26"/>
      <c r="B555" s="44"/>
      <c r="C555" s="44"/>
      <c r="D555" s="45"/>
      <c r="E555" s="30"/>
      <c r="F555" s="28"/>
      <c r="G555" s="30"/>
      <c r="H555" s="30"/>
      <c r="I555" s="30"/>
    </row>
    <row r="556">
      <c r="A556" s="31"/>
      <c r="B556" s="44"/>
      <c r="C556" s="44"/>
      <c r="D556" s="45"/>
      <c r="E556" s="30"/>
      <c r="F556" s="28"/>
      <c r="G556" s="30"/>
      <c r="H556" s="30"/>
      <c r="I556" s="30"/>
    </row>
    <row r="557">
      <c r="A557" s="31"/>
      <c r="B557" s="44"/>
      <c r="C557" s="44"/>
      <c r="D557" s="45"/>
      <c r="E557" s="30"/>
      <c r="F557" s="28"/>
      <c r="G557" s="30"/>
      <c r="H557" s="30"/>
      <c r="I557" s="30"/>
    </row>
    <row r="558">
      <c r="A558" s="26"/>
      <c r="B558" s="44"/>
      <c r="C558" s="44"/>
      <c r="D558" s="45"/>
      <c r="E558" s="30"/>
      <c r="F558" s="28"/>
      <c r="G558" s="30"/>
      <c r="H558" s="30"/>
      <c r="I558" s="30"/>
    </row>
    <row r="559">
      <c r="A559" s="26"/>
      <c r="B559" s="44"/>
      <c r="C559" s="44"/>
      <c r="D559" s="45"/>
      <c r="E559" s="30"/>
      <c r="F559" s="28"/>
      <c r="G559" s="30"/>
      <c r="H559" s="30"/>
      <c r="I559" s="30"/>
    </row>
    <row r="560">
      <c r="A560" s="26"/>
      <c r="B560" s="44"/>
      <c r="C560" s="44"/>
      <c r="D560" s="45"/>
      <c r="E560" s="30"/>
      <c r="F560" s="28"/>
      <c r="G560" s="30"/>
      <c r="H560" s="30"/>
      <c r="I560" s="30"/>
    </row>
    <row r="561">
      <c r="A561" s="26"/>
      <c r="B561" s="44"/>
      <c r="C561" s="44"/>
      <c r="D561" s="45"/>
      <c r="E561" s="30"/>
      <c r="F561" s="28"/>
      <c r="G561" s="30"/>
      <c r="H561" s="30"/>
      <c r="I561" s="30"/>
    </row>
    <row r="562">
      <c r="A562" s="26"/>
      <c r="B562" s="44"/>
      <c r="C562" s="44"/>
      <c r="D562" s="45"/>
      <c r="E562" s="30"/>
      <c r="F562" s="28"/>
      <c r="G562" s="30"/>
      <c r="H562" s="30"/>
      <c r="I562" s="30"/>
    </row>
    <row r="563">
      <c r="A563" s="26"/>
      <c r="B563" s="44"/>
      <c r="C563" s="44"/>
      <c r="D563" s="45"/>
      <c r="E563" s="30"/>
      <c r="F563" s="28"/>
      <c r="G563" s="30"/>
      <c r="H563" s="30"/>
      <c r="I563" s="30"/>
    </row>
    <row r="564">
      <c r="A564" s="26"/>
      <c r="B564" s="44"/>
      <c r="C564" s="44"/>
      <c r="D564" s="45"/>
      <c r="E564" s="30"/>
      <c r="F564" s="28"/>
      <c r="G564" s="30"/>
      <c r="H564" s="30"/>
      <c r="I564" s="30"/>
    </row>
    <row r="565">
      <c r="A565" s="31"/>
      <c r="B565" s="44"/>
      <c r="C565" s="44"/>
      <c r="D565" s="45"/>
      <c r="E565" s="30"/>
      <c r="F565" s="28"/>
      <c r="G565" s="30"/>
      <c r="H565" s="30"/>
      <c r="I565" s="30"/>
    </row>
    <row r="566">
      <c r="A566" s="26"/>
      <c r="B566" s="44"/>
      <c r="C566" s="44"/>
      <c r="D566" s="45"/>
      <c r="E566" s="30"/>
      <c r="F566" s="28"/>
      <c r="G566" s="30"/>
      <c r="H566" s="30"/>
      <c r="I566" s="30"/>
    </row>
    <row r="567">
      <c r="A567" s="26"/>
      <c r="B567" s="44"/>
      <c r="C567" s="44"/>
      <c r="D567" s="45"/>
      <c r="E567" s="30"/>
      <c r="F567" s="28"/>
      <c r="G567" s="30"/>
      <c r="H567" s="30"/>
      <c r="I567" s="30"/>
    </row>
    <row r="568">
      <c r="A568" s="26"/>
      <c r="B568" s="44"/>
      <c r="C568" s="44"/>
      <c r="D568" s="45"/>
      <c r="E568" s="30"/>
      <c r="F568" s="28"/>
      <c r="G568" s="30"/>
      <c r="H568" s="30"/>
      <c r="I568" s="30"/>
    </row>
    <row r="569">
      <c r="A569" s="26"/>
      <c r="B569" s="44"/>
      <c r="C569" s="44"/>
      <c r="D569" s="45"/>
      <c r="E569" s="30"/>
      <c r="F569" s="28"/>
      <c r="G569" s="30"/>
      <c r="H569" s="30"/>
      <c r="I569" s="30"/>
    </row>
    <row r="570">
      <c r="A570" s="26"/>
      <c r="B570" s="44"/>
      <c r="C570" s="44"/>
      <c r="D570" s="45"/>
      <c r="E570" s="30"/>
      <c r="F570" s="28"/>
      <c r="G570" s="30"/>
      <c r="H570" s="30"/>
      <c r="I570" s="30"/>
    </row>
    <row r="571">
      <c r="A571" s="26"/>
      <c r="B571" s="44"/>
      <c r="C571" s="44"/>
      <c r="D571" s="45"/>
      <c r="E571" s="30"/>
      <c r="F571" s="28"/>
      <c r="G571" s="30"/>
      <c r="H571" s="30"/>
      <c r="I571" s="30"/>
    </row>
    <row r="572">
      <c r="A572" s="26"/>
      <c r="B572" s="44"/>
      <c r="C572" s="44"/>
      <c r="D572" s="45"/>
      <c r="E572" s="30"/>
      <c r="F572" s="28"/>
      <c r="G572" s="30"/>
      <c r="H572" s="30"/>
      <c r="I572" s="30"/>
    </row>
    <row r="573">
      <c r="A573" s="26"/>
      <c r="B573" s="44"/>
      <c r="C573" s="44"/>
      <c r="D573" s="45"/>
      <c r="E573" s="30"/>
      <c r="F573" s="28"/>
      <c r="G573" s="30"/>
      <c r="H573" s="30"/>
      <c r="I573" s="30"/>
    </row>
    <row r="574">
      <c r="A574" s="26"/>
      <c r="B574" s="44"/>
      <c r="C574" s="44"/>
      <c r="D574" s="45"/>
      <c r="E574" s="30"/>
      <c r="F574" s="28"/>
      <c r="G574" s="30"/>
      <c r="H574" s="30"/>
      <c r="I574" s="30"/>
    </row>
    <row r="575">
      <c r="A575" s="26"/>
      <c r="B575" s="44"/>
      <c r="C575" s="44"/>
      <c r="D575" s="45"/>
      <c r="E575" s="30"/>
      <c r="F575" s="28"/>
      <c r="G575" s="30"/>
      <c r="H575" s="30"/>
      <c r="I575" s="30"/>
    </row>
    <row r="576">
      <c r="A576" s="26"/>
      <c r="B576" s="44"/>
      <c r="C576" s="44"/>
      <c r="D576" s="45"/>
      <c r="E576" s="30"/>
      <c r="F576" s="28"/>
      <c r="G576" s="30"/>
      <c r="H576" s="30"/>
      <c r="I576" s="30"/>
    </row>
    <row r="577">
      <c r="A577" s="26"/>
      <c r="B577" s="44"/>
      <c r="C577" s="44"/>
      <c r="D577" s="45"/>
      <c r="E577" s="30"/>
      <c r="F577" s="28"/>
      <c r="G577" s="30"/>
      <c r="H577" s="30"/>
      <c r="I577" s="30"/>
    </row>
    <row r="578">
      <c r="A578" s="26"/>
      <c r="B578" s="44"/>
      <c r="C578" s="44"/>
      <c r="D578" s="45"/>
      <c r="E578" s="30"/>
      <c r="F578" s="28"/>
      <c r="G578" s="30"/>
      <c r="H578" s="30"/>
      <c r="I578" s="30"/>
    </row>
    <row r="579">
      <c r="A579" s="26"/>
      <c r="B579" s="44"/>
      <c r="C579" s="44"/>
      <c r="D579" s="45"/>
      <c r="E579" s="30"/>
      <c r="F579" s="28"/>
      <c r="G579" s="30"/>
      <c r="H579" s="30"/>
      <c r="I579" s="30"/>
    </row>
    <row r="580">
      <c r="A580" s="31"/>
      <c r="B580" s="44"/>
      <c r="C580" s="44"/>
      <c r="D580" s="45"/>
      <c r="E580" s="30"/>
      <c r="F580" s="28"/>
      <c r="G580" s="30"/>
      <c r="H580" s="30"/>
      <c r="I580" s="30"/>
    </row>
    <row r="581">
      <c r="A581" s="26"/>
      <c r="B581" s="44"/>
      <c r="C581" s="44"/>
      <c r="D581" s="45"/>
      <c r="E581" s="30"/>
      <c r="F581" s="28"/>
      <c r="G581" s="30"/>
      <c r="H581" s="30"/>
      <c r="I581" s="30"/>
    </row>
    <row r="582">
      <c r="A582" s="26"/>
      <c r="B582" s="44"/>
      <c r="C582" s="44"/>
      <c r="D582" s="45"/>
      <c r="E582" s="30"/>
      <c r="F582" s="28"/>
      <c r="G582" s="30"/>
      <c r="H582" s="30"/>
      <c r="I582" s="30"/>
    </row>
    <row r="583">
      <c r="A583" s="26"/>
      <c r="B583" s="44"/>
      <c r="C583" s="44"/>
      <c r="D583" s="45"/>
      <c r="E583" s="30"/>
      <c r="F583" s="28"/>
      <c r="G583" s="30"/>
      <c r="H583" s="30"/>
      <c r="I583" s="30"/>
    </row>
    <row r="584">
      <c r="A584" s="26"/>
      <c r="B584" s="44"/>
      <c r="C584" s="44"/>
      <c r="D584" s="45"/>
      <c r="E584" s="30"/>
      <c r="F584" s="28"/>
      <c r="G584" s="30"/>
      <c r="H584" s="30"/>
      <c r="I584" s="30"/>
    </row>
    <row r="585">
      <c r="A585" s="31"/>
      <c r="B585" s="44"/>
      <c r="C585" s="44"/>
      <c r="D585" s="45"/>
      <c r="E585" s="30"/>
      <c r="F585" s="28"/>
      <c r="G585" s="30"/>
      <c r="H585" s="30"/>
      <c r="I585" s="30"/>
    </row>
    <row r="586">
      <c r="A586" s="26"/>
      <c r="B586" s="44"/>
      <c r="C586" s="44"/>
      <c r="D586" s="45"/>
      <c r="E586" s="30"/>
      <c r="F586" s="28"/>
      <c r="G586" s="30"/>
      <c r="H586" s="30"/>
      <c r="I586" s="30"/>
    </row>
    <row r="587">
      <c r="A587" s="26"/>
      <c r="B587" s="44"/>
      <c r="C587" s="44"/>
      <c r="D587" s="45"/>
      <c r="E587" s="30"/>
      <c r="F587" s="28"/>
      <c r="G587" s="30"/>
      <c r="H587" s="30"/>
      <c r="I587" s="30"/>
    </row>
    <row r="588">
      <c r="A588" s="31"/>
      <c r="B588" s="44"/>
      <c r="C588" s="44"/>
      <c r="D588" s="45"/>
      <c r="E588" s="30"/>
      <c r="F588" s="28"/>
      <c r="G588" s="30"/>
      <c r="H588" s="30"/>
      <c r="I588" s="30"/>
    </row>
    <row r="589">
      <c r="A589" s="26"/>
      <c r="B589" s="44"/>
      <c r="C589" s="44"/>
      <c r="D589" s="45"/>
      <c r="E589" s="30"/>
      <c r="F589" s="28"/>
      <c r="G589" s="30"/>
      <c r="H589" s="30"/>
      <c r="I589" s="30"/>
    </row>
    <row r="590">
      <c r="A590" s="26"/>
      <c r="B590" s="44"/>
      <c r="C590" s="44"/>
      <c r="D590" s="45"/>
      <c r="E590" s="30"/>
      <c r="F590" s="28"/>
      <c r="G590" s="30"/>
      <c r="H590" s="30"/>
      <c r="I590" s="30"/>
    </row>
    <row r="591">
      <c r="A591" s="26"/>
      <c r="B591" s="44"/>
      <c r="C591" s="44"/>
      <c r="D591" s="45"/>
      <c r="E591" s="30"/>
      <c r="F591" s="28"/>
      <c r="G591" s="30"/>
      <c r="H591" s="30"/>
      <c r="I591" s="30"/>
    </row>
    <row r="592">
      <c r="A592" s="26"/>
      <c r="B592" s="44"/>
      <c r="C592" s="44"/>
      <c r="D592" s="45"/>
      <c r="E592" s="30"/>
      <c r="F592" s="28"/>
      <c r="G592" s="30"/>
      <c r="H592" s="30"/>
      <c r="I592" s="30"/>
    </row>
    <row r="593">
      <c r="A593" s="26"/>
      <c r="B593" s="44"/>
      <c r="C593" s="44"/>
      <c r="D593" s="45"/>
      <c r="E593" s="30"/>
      <c r="F593" s="28"/>
      <c r="G593" s="30"/>
      <c r="H593" s="30"/>
      <c r="I593" s="30"/>
    </row>
    <row r="594">
      <c r="A594" s="26"/>
      <c r="B594" s="44"/>
      <c r="C594" s="44"/>
      <c r="D594" s="45"/>
      <c r="E594" s="30"/>
      <c r="F594" s="28"/>
      <c r="G594" s="30"/>
      <c r="H594" s="30"/>
      <c r="I594" s="30"/>
    </row>
    <row r="595">
      <c r="A595" s="26"/>
      <c r="B595" s="44"/>
      <c r="C595" s="44"/>
      <c r="D595" s="45"/>
      <c r="E595" s="30"/>
      <c r="F595" s="28"/>
      <c r="G595" s="30"/>
      <c r="H595" s="30"/>
      <c r="I595" s="30"/>
    </row>
    <row r="596">
      <c r="A596" s="26"/>
      <c r="B596" s="44"/>
      <c r="C596" s="44"/>
      <c r="D596" s="45"/>
      <c r="E596" s="30"/>
      <c r="F596" s="28"/>
      <c r="G596" s="30"/>
      <c r="H596" s="30"/>
      <c r="I596" s="30"/>
    </row>
    <row r="597">
      <c r="A597" s="26"/>
      <c r="B597" s="44"/>
      <c r="C597" s="44"/>
      <c r="D597" s="45"/>
      <c r="E597" s="30"/>
      <c r="F597" s="28"/>
      <c r="G597" s="30"/>
      <c r="H597" s="30"/>
      <c r="I597" s="30"/>
    </row>
    <row r="598">
      <c r="A598" s="26"/>
      <c r="B598" s="44"/>
      <c r="C598" s="44"/>
      <c r="D598" s="45"/>
      <c r="E598" s="30"/>
      <c r="F598" s="28"/>
      <c r="G598" s="30"/>
      <c r="H598" s="30"/>
      <c r="I598" s="30"/>
    </row>
    <row r="599">
      <c r="A599" s="26"/>
      <c r="B599" s="44"/>
      <c r="C599" s="44"/>
      <c r="D599" s="45"/>
      <c r="E599" s="30"/>
      <c r="F599" s="28"/>
      <c r="G599" s="30"/>
      <c r="H599" s="30"/>
      <c r="I599" s="30"/>
    </row>
    <row r="600">
      <c r="A600" s="26"/>
      <c r="B600" s="44"/>
      <c r="C600" s="44"/>
      <c r="D600" s="45"/>
      <c r="E600" s="30"/>
      <c r="F600" s="28"/>
      <c r="G600" s="30"/>
      <c r="H600" s="30"/>
      <c r="I600" s="30"/>
    </row>
    <row r="601">
      <c r="A601" s="26"/>
      <c r="B601" s="44"/>
      <c r="C601" s="44"/>
      <c r="D601" s="45"/>
      <c r="E601" s="30"/>
      <c r="F601" s="28"/>
      <c r="G601" s="30"/>
      <c r="H601" s="30"/>
      <c r="I601" s="30"/>
    </row>
    <row r="602">
      <c r="A602" s="26"/>
      <c r="B602" s="44"/>
      <c r="C602" s="44"/>
      <c r="D602" s="45"/>
      <c r="E602" s="30"/>
      <c r="F602" s="28"/>
      <c r="G602" s="30"/>
      <c r="H602" s="30"/>
      <c r="I602" s="30"/>
    </row>
    <row r="603">
      <c r="A603" s="26"/>
      <c r="B603" s="44"/>
      <c r="C603" s="44"/>
      <c r="D603" s="45"/>
      <c r="E603" s="30"/>
      <c r="F603" s="28"/>
      <c r="G603" s="30"/>
      <c r="H603" s="30"/>
      <c r="I603" s="30"/>
    </row>
    <row r="604">
      <c r="A604" s="26"/>
      <c r="B604" s="44"/>
      <c r="C604" s="44"/>
      <c r="D604" s="45"/>
      <c r="E604" s="30"/>
      <c r="F604" s="28"/>
      <c r="G604" s="30"/>
      <c r="H604" s="30"/>
      <c r="I604" s="30"/>
    </row>
    <row r="605">
      <c r="A605" s="26"/>
      <c r="B605" s="44"/>
      <c r="C605" s="44"/>
      <c r="D605" s="45"/>
      <c r="E605" s="30"/>
      <c r="F605" s="28"/>
      <c r="G605" s="30"/>
      <c r="H605" s="30"/>
      <c r="I605" s="30"/>
    </row>
    <row r="606">
      <c r="A606" s="31"/>
      <c r="B606" s="44"/>
      <c r="C606" s="44"/>
      <c r="D606" s="45"/>
      <c r="E606" s="30"/>
      <c r="F606" s="28"/>
      <c r="G606" s="30"/>
      <c r="H606" s="30"/>
      <c r="I606" s="30"/>
    </row>
    <row r="607">
      <c r="A607" s="26"/>
      <c r="B607" s="44"/>
      <c r="C607" s="44"/>
      <c r="D607" s="45"/>
      <c r="E607" s="30"/>
      <c r="F607" s="28"/>
      <c r="G607" s="30"/>
      <c r="H607" s="30"/>
      <c r="I607" s="30"/>
    </row>
    <row r="608">
      <c r="A608" s="26"/>
      <c r="B608" s="44"/>
      <c r="C608" s="44"/>
      <c r="D608" s="45"/>
      <c r="E608" s="30"/>
      <c r="F608" s="28"/>
      <c r="G608" s="30"/>
      <c r="H608" s="30"/>
      <c r="I608" s="30"/>
    </row>
    <row r="609">
      <c r="A609" s="26"/>
      <c r="B609" s="44"/>
      <c r="C609" s="44"/>
      <c r="D609" s="45"/>
      <c r="E609" s="30"/>
      <c r="F609" s="28"/>
      <c r="G609" s="30"/>
      <c r="H609" s="30"/>
      <c r="I609" s="30"/>
    </row>
    <row r="610">
      <c r="A610" s="26"/>
      <c r="B610" s="44"/>
      <c r="C610" s="44"/>
      <c r="D610" s="45"/>
      <c r="E610" s="30"/>
      <c r="F610" s="28"/>
      <c r="G610" s="30"/>
      <c r="H610" s="30"/>
      <c r="I610" s="30"/>
    </row>
    <row r="611">
      <c r="A611" s="26"/>
      <c r="B611" s="44"/>
      <c r="C611" s="44"/>
      <c r="D611" s="45"/>
      <c r="E611" s="30"/>
      <c r="F611" s="28"/>
      <c r="G611" s="30"/>
      <c r="H611" s="30"/>
      <c r="I611" s="30"/>
    </row>
    <row r="612">
      <c r="A612" s="26"/>
      <c r="B612" s="44"/>
      <c r="C612" s="44"/>
      <c r="D612" s="45"/>
      <c r="E612" s="30"/>
      <c r="F612" s="28"/>
      <c r="G612" s="30"/>
      <c r="H612" s="30"/>
      <c r="I612" s="30"/>
    </row>
    <row r="613">
      <c r="A613" s="26"/>
      <c r="B613" s="44"/>
      <c r="C613" s="44"/>
      <c r="D613" s="45"/>
      <c r="E613" s="30"/>
      <c r="F613" s="28"/>
      <c r="G613" s="30"/>
      <c r="H613" s="30"/>
      <c r="I613" s="30"/>
    </row>
    <row r="614">
      <c r="A614" s="26"/>
      <c r="B614" s="44"/>
      <c r="C614" s="44"/>
      <c r="D614" s="45"/>
      <c r="E614" s="30"/>
      <c r="F614" s="28"/>
      <c r="G614" s="30"/>
      <c r="H614" s="30"/>
      <c r="I614" s="30"/>
    </row>
    <row r="615">
      <c r="A615" s="31"/>
      <c r="B615" s="44"/>
      <c r="C615" s="44"/>
      <c r="D615" s="45"/>
      <c r="E615" s="30"/>
      <c r="F615" s="28"/>
      <c r="G615" s="30"/>
      <c r="H615" s="30"/>
      <c r="I615" s="30"/>
    </row>
    <row r="616">
      <c r="A616" s="26"/>
      <c r="B616" s="44"/>
      <c r="C616" s="44"/>
      <c r="D616" s="45"/>
      <c r="E616" s="30"/>
      <c r="F616" s="28"/>
      <c r="G616" s="30"/>
      <c r="H616" s="30"/>
      <c r="I616" s="30"/>
    </row>
    <row r="617">
      <c r="A617" s="26"/>
      <c r="B617" s="44"/>
      <c r="C617" s="44"/>
      <c r="D617" s="45"/>
      <c r="E617" s="30"/>
      <c r="F617" s="28"/>
      <c r="G617" s="30"/>
      <c r="H617" s="30"/>
      <c r="I617" s="30"/>
    </row>
    <row r="618">
      <c r="A618" s="26"/>
      <c r="B618" s="44"/>
      <c r="C618" s="44"/>
      <c r="D618" s="45"/>
      <c r="E618" s="30"/>
      <c r="F618" s="28"/>
      <c r="G618" s="30"/>
      <c r="H618" s="30"/>
      <c r="I618" s="30"/>
    </row>
    <row r="619">
      <c r="A619" s="26"/>
      <c r="B619" s="44"/>
      <c r="C619" s="44"/>
      <c r="D619" s="45"/>
      <c r="E619" s="30"/>
      <c r="F619" s="28"/>
      <c r="G619" s="30"/>
      <c r="H619" s="30"/>
      <c r="I619" s="30"/>
    </row>
    <row r="620">
      <c r="A620" s="26"/>
      <c r="B620" s="44"/>
      <c r="C620" s="44"/>
      <c r="D620" s="45"/>
      <c r="E620" s="30"/>
      <c r="F620" s="28"/>
      <c r="G620" s="30"/>
      <c r="H620" s="30"/>
      <c r="I620" s="30"/>
    </row>
    <row r="621">
      <c r="A621" s="26"/>
      <c r="B621" s="44"/>
      <c r="C621" s="44"/>
      <c r="D621" s="45"/>
      <c r="E621" s="30"/>
      <c r="F621" s="28"/>
      <c r="G621" s="30"/>
      <c r="H621" s="30"/>
      <c r="I621" s="30"/>
    </row>
    <row r="622">
      <c r="A622" s="26"/>
      <c r="B622" s="44"/>
      <c r="C622" s="44"/>
      <c r="D622" s="45"/>
      <c r="E622" s="30"/>
      <c r="F622" s="28"/>
      <c r="G622" s="30"/>
      <c r="H622" s="30"/>
      <c r="I622" s="30"/>
    </row>
    <row r="623">
      <c r="A623" s="26"/>
      <c r="B623" s="44"/>
      <c r="C623" s="44"/>
      <c r="D623" s="45"/>
      <c r="E623" s="30"/>
      <c r="F623" s="28"/>
      <c r="G623" s="30"/>
      <c r="H623" s="30"/>
      <c r="I623" s="30"/>
    </row>
    <row r="624">
      <c r="A624" s="26"/>
      <c r="B624" s="44"/>
      <c r="C624" s="44"/>
      <c r="D624" s="45"/>
      <c r="E624" s="30"/>
      <c r="F624" s="28"/>
      <c r="G624" s="30"/>
      <c r="H624" s="30"/>
      <c r="I624" s="30"/>
    </row>
    <row r="625">
      <c r="A625" s="26"/>
      <c r="B625" s="44"/>
      <c r="C625" s="44"/>
      <c r="D625" s="45"/>
      <c r="E625" s="30"/>
      <c r="F625" s="28"/>
      <c r="G625" s="30"/>
      <c r="H625" s="30"/>
      <c r="I625" s="30"/>
    </row>
    <row r="626">
      <c r="A626" s="26"/>
      <c r="B626" s="44"/>
      <c r="C626" s="44"/>
      <c r="D626" s="45"/>
      <c r="E626" s="30"/>
      <c r="F626" s="28"/>
      <c r="G626" s="30"/>
      <c r="H626" s="30"/>
      <c r="I626" s="30"/>
    </row>
    <row r="627">
      <c r="A627" s="26"/>
      <c r="B627" s="44"/>
      <c r="C627" s="44"/>
      <c r="D627" s="45"/>
      <c r="E627" s="30"/>
      <c r="F627" s="28"/>
      <c r="G627" s="30"/>
      <c r="H627" s="30"/>
      <c r="I627" s="30"/>
    </row>
    <row r="628">
      <c r="A628" s="26"/>
      <c r="B628" s="44"/>
      <c r="C628" s="44"/>
      <c r="D628" s="45"/>
      <c r="E628" s="30"/>
      <c r="F628" s="28"/>
      <c r="G628" s="30"/>
      <c r="H628" s="30"/>
      <c r="I628" s="30"/>
    </row>
    <row r="629">
      <c r="A629" s="26"/>
      <c r="B629" s="44"/>
      <c r="C629" s="44"/>
      <c r="D629" s="45"/>
      <c r="E629" s="30"/>
      <c r="F629" s="28"/>
      <c r="G629" s="30"/>
      <c r="H629" s="30"/>
      <c r="I629" s="30"/>
    </row>
    <row r="630">
      <c r="A630" s="31"/>
      <c r="B630" s="44"/>
      <c r="C630" s="44"/>
      <c r="D630" s="45"/>
      <c r="E630" s="30"/>
      <c r="F630" s="28"/>
      <c r="G630" s="30"/>
      <c r="H630" s="30"/>
      <c r="I630" s="30"/>
    </row>
    <row r="631">
      <c r="A631" s="26"/>
      <c r="B631" s="44"/>
      <c r="C631" s="44"/>
      <c r="D631" s="45"/>
      <c r="E631" s="30"/>
      <c r="F631" s="28"/>
      <c r="G631" s="30"/>
      <c r="H631" s="30"/>
      <c r="I631" s="30"/>
    </row>
    <row r="632">
      <c r="A632" s="26"/>
      <c r="B632" s="44"/>
      <c r="C632" s="44"/>
      <c r="D632" s="45"/>
      <c r="E632" s="30"/>
      <c r="F632" s="28"/>
      <c r="G632" s="30"/>
      <c r="H632" s="30"/>
      <c r="I632" s="30"/>
    </row>
    <row r="633">
      <c r="A633" s="31"/>
      <c r="B633" s="44"/>
      <c r="C633" s="44"/>
      <c r="D633" s="45"/>
      <c r="E633" s="30"/>
      <c r="F633" s="28"/>
      <c r="G633" s="30"/>
      <c r="H633" s="30"/>
      <c r="I633" s="30"/>
    </row>
    <row r="634">
      <c r="A634" s="26"/>
      <c r="B634" s="44"/>
      <c r="C634" s="44"/>
      <c r="D634" s="45"/>
      <c r="E634" s="30"/>
      <c r="F634" s="28"/>
      <c r="G634" s="30"/>
      <c r="H634" s="30"/>
      <c r="I634" s="30"/>
    </row>
    <row r="635">
      <c r="A635" s="26"/>
      <c r="B635" s="44"/>
      <c r="C635" s="44"/>
      <c r="D635" s="45"/>
      <c r="E635" s="30"/>
      <c r="F635" s="28"/>
      <c r="G635" s="30"/>
      <c r="H635" s="30"/>
      <c r="I635" s="30"/>
    </row>
    <row r="636">
      <c r="A636" s="26"/>
      <c r="B636" s="44"/>
      <c r="C636" s="44"/>
      <c r="D636" s="45"/>
      <c r="E636" s="30"/>
      <c r="F636" s="28"/>
      <c r="G636" s="30"/>
      <c r="H636" s="30"/>
      <c r="I636" s="30"/>
    </row>
    <row r="637">
      <c r="A637" s="26"/>
      <c r="B637" s="44"/>
      <c r="C637" s="44"/>
      <c r="D637" s="45"/>
      <c r="E637" s="30"/>
      <c r="F637" s="28"/>
      <c r="G637" s="30"/>
      <c r="H637" s="30"/>
      <c r="I637" s="30"/>
    </row>
    <row r="638">
      <c r="A638" s="26"/>
      <c r="B638" s="44"/>
      <c r="C638" s="44"/>
      <c r="D638" s="45"/>
      <c r="E638" s="30"/>
      <c r="F638" s="28"/>
      <c r="G638" s="30"/>
      <c r="H638" s="30"/>
      <c r="I638" s="30"/>
    </row>
    <row r="639">
      <c r="A639" s="26"/>
      <c r="B639" s="44"/>
      <c r="C639" s="44"/>
      <c r="D639" s="45"/>
      <c r="E639" s="30"/>
      <c r="F639" s="28"/>
      <c r="G639" s="30"/>
      <c r="H639" s="30"/>
      <c r="I639" s="30"/>
    </row>
    <row r="640">
      <c r="A640" s="26"/>
      <c r="B640" s="44"/>
      <c r="C640" s="44"/>
      <c r="D640" s="45"/>
      <c r="E640" s="30"/>
      <c r="F640" s="28"/>
      <c r="G640" s="30"/>
      <c r="H640" s="30"/>
      <c r="I640" s="30"/>
    </row>
    <row r="641">
      <c r="A641" s="31"/>
      <c r="B641" s="44"/>
      <c r="C641" s="44"/>
      <c r="D641" s="45"/>
      <c r="E641" s="30"/>
      <c r="F641" s="28"/>
      <c r="G641" s="30"/>
      <c r="H641" s="30"/>
      <c r="I641" s="30"/>
    </row>
    <row r="642">
      <c r="A642" s="26"/>
      <c r="B642" s="44"/>
      <c r="C642" s="44"/>
      <c r="D642" s="45"/>
      <c r="E642" s="30"/>
      <c r="F642" s="28"/>
      <c r="G642" s="30"/>
      <c r="H642" s="30"/>
      <c r="I642" s="30"/>
    </row>
    <row r="643">
      <c r="A643" s="26"/>
      <c r="B643" s="44"/>
      <c r="C643" s="44"/>
      <c r="D643" s="45"/>
      <c r="E643" s="30"/>
      <c r="F643" s="28"/>
      <c r="G643" s="30"/>
      <c r="H643" s="30"/>
      <c r="I643" s="30"/>
    </row>
    <row r="644">
      <c r="A644" s="26"/>
      <c r="B644" s="44"/>
      <c r="C644" s="44"/>
      <c r="D644" s="45"/>
      <c r="E644" s="30"/>
      <c r="F644" s="28"/>
      <c r="G644" s="30"/>
      <c r="H644" s="30"/>
      <c r="I644" s="30"/>
    </row>
    <row r="645">
      <c r="A645" s="26"/>
      <c r="B645" s="44"/>
      <c r="C645" s="44"/>
      <c r="D645" s="45"/>
      <c r="E645" s="30"/>
      <c r="F645" s="28"/>
      <c r="G645" s="30"/>
      <c r="H645" s="30"/>
      <c r="I645" s="30"/>
    </row>
    <row r="646">
      <c r="A646" s="26"/>
      <c r="B646" s="44"/>
      <c r="C646" s="44"/>
      <c r="D646" s="45"/>
      <c r="E646" s="30"/>
      <c r="F646" s="28"/>
      <c r="G646" s="30"/>
      <c r="H646" s="30"/>
      <c r="I646" s="30"/>
    </row>
    <row r="647">
      <c r="A647" s="26"/>
      <c r="B647" s="44"/>
      <c r="C647" s="44"/>
      <c r="D647" s="45"/>
      <c r="E647" s="30"/>
      <c r="F647" s="28"/>
      <c r="G647" s="30"/>
      <c r="H647" s="30"/>
      <c r="I647" s="30"/>
    </row>
    <row r="648">
      <c r="A648" s="26"/>
      <c r="B648" s="44"/>
      <c r="C648" s="44"/>
      <c r="D648" s="45"/>
      <c r="E648" s="30"/>
      <c r="F648" s="28"/>
      <c r="G648" s="30"/>
      <c r="H648" s="30"/>
      <c r="I648" s="30"/>
    </row>
    <row r="649">
      <c r="A649" s="26"/>
      <c r="B649" s="44"/>
      <c r="C649" s="44"/>
      <c r="D649" s="45"/>
      <c r="E649" s="30"/>
      <c r="F649" s="28"/>
      <c r="G649" s="30"/>
      <c r="H649" s="30"/>
      <c r="I649" s="30"/>
    </row>
    <row r="650">
      <c r="A650" s="26"/>
      <c r="B650" s="44"/>
      <c r="C650" s="44"/>
      <c r="D650" s="45"/>
      <c r="E650" s="30"/>
      <c r="F650" s="28"/>
      <c r="G650" s="30"/>
      <c r="H650" s="30"/>
      <c r="I650" s="30"/>
    </row>
    <row r="651">
      <c r="A651" s="26"/>
      <c r="B651" s="44"/>
      <c r="C651" s="44"/>
      <c r="D651" s="45"/>
      <c r="E651" s="30"/>
      <c r="F651" s="28"/>
      <c r="G651" s="30"/>
      <c r="H651" s="30"/>
      <c r="I651" s="30"/>
    </row>
    <row r="652">
      <c r="A652" s="26"/>
      <c r="B652" s="44"/>
      <c r="C652" s="44"/>
      <c r="D652" s="45"/>
      <c r="E652" s="30"/>
      <c r="F652" s="28"/>
      <c r="G652" s="30"/>
      <c r="H652" s="30"/>
      <c r="I652" s="30"/>
    </row>
    <row r="653">
      <c r="A653" s="26"/>
      <c r="B653" s="44"/>
      <c r="C653" s="44"/>
      <c r="D653" s="45"/>
      <c r="E653" s="30"/>
      <c r="F653" s="28"/>
      <c r="G653" s="30"/>
      <c r="H653" s="30"/>
      <c r="I653" s="30"/>
    </row>
    <row r="654">
      <c r="A654" s="26"/>
      <c r="B654" s="44"/>
      <c r="C654" s="44"/>
      <c r="D654" s="45"/>
      <c r="E654" s="30"/>
      <c r="F654" s="28"/>
      <c r="G654" s="30"/>
      <c r="H654" s="30"/>
      <c r="I654" s="30"/>
    </row>
    <row r="655">
      <c r="A655" s="52"/>
      <c r="B655" s="52"/>
      <c r="C655" s="52"/>
      <c r="D655" s="52"/>
      <c r="E655" s="52"/>
      <c r="F655" s="53"/>
      <c r="G655" s="52"/>
      <c r="H655" s="52"/>
      <c r="I655" s="52"/>
    </row>
    <row r="656">
      <c r="A656" s="52"/>
      <c r="B656" s="52"/>
      <c r="C656" s="52"/>
      <c r="D656" s="52"/>
      <c r="E656" s="52"/>
      <c r="F656" s="53"/>
      <c r="G656" s="52"/>
      <c r="H656" s="52"/>
      <c r="I656" s="52"/>
    </row>
    <row r="657">
      <c r="A657" s="52"/>
      <c r="B657" s="52"/>
      <c r="C657" s="52"/>
      <c r="D657" s="52"/>
      <c r="E657" s="52"/>
      <c r="F657" s="53"/>
      <c r="G657" s="52"/>
      <c r="H657" s="52"/>
      <c r="I657" s="52"/>
    </row>
    <row r="658">
      <c r="A658" s="52"/>
      <c r="B658" s="52"/>
      <c r="C658" s="52"/>
      <c r="D658" s="52"/>
      <c r="E658" s="52"/>
      <c r="F658" s="53"/>
      <c r="G658" s="52"/>
      <c r="H658" s="52"/>
      <c r="I658" s="52"/>
    </row>
    <row r="659">
      <c r="A659" s="52"/>
      <c r="B659" s="52"/>
      <c r="C659" s="52"/>
      <c r="D659" s="52"/>
      <c r="E659" s="52"/>
      <c r="F659" s="53"/>
      <c r="G659" s="52"/>
      <c r="H659" s="52"/>
      <c r="I659" s="52"/>
    </row>
    <row r="660">
      <c r="A660" s="52"/>
      <c r="B660" s="52"/>
      <c r="C660" s="52"/>
      <c r="D660" s="52"/>
      <c r="E660" s="52"/>
      <c r="F660" s="53"/>
      <c r="G660" s="52"/>
      <c r="H660" s="52"/>
      <c r="I660" s="52"/>
    </row>
    <row r="661">
      <c r="A661" s="52"/>
      <c r="B661" s="52"/>
      <c r="C661" s="52"/>
      <c r="D661" s="52"/>
      <c r="E661" s="52"/>
      <c r="F661" s="53"/>
      <c r="G661" s="52"/>
      <c r="H661" s="52"/>
      <c r="I661" s="52"/>
    </row>
    <row r="662">
      <c r="A662" s="52"/>
      <c r="B662" s="52"/>
      <c r="C662" s="52"/>
      <c r="D662" s="52"/>
      <c r="E662" s="52"/>
      <c r="F662" s="53"/>
      <c r="G662" s="52"/>
      <c r="H662" s="52"/>
      <c r="I662" s="52"/>
    </row>
    <row r="663">
      <c r="A663" s="52"/>
      <c r="B663" s="52"/>
      <c r="C663" s="52"/>
      <c r="D663" s="52"/>
      <c r="E663" s="52"/>
      <c r="F663" s="53"/>
      <c r="G663" s="52"/>
      <c r="H663" s="52"/>
      <c r="I663" s="52"/>
    </row>
    <row r="664">
      <c r="A664" s="52"/>
      <c r="B664" s="52"/>
      <c r="C664" s="52"/>
      <c r="D664" s="52"/>
      <c r="E664" s="52"/>
      <c r="F664" s="53"/>
      <c r="G664" s="52"/>
      <c r="H664" s="52"/>
      <c r="I664" s="52"/>
    </row>
    <row r="665">
      <c r="A665" s="52"/>
      <c r="B665" s="52"/>
      <c r="C665" s="52"/>
      <c r="D665" s="44"/>
      <c r="E665" s="52"/>
      <c r="F665" s="53"/>
      <c r="G665" s="52"/>
      <c r="H665" s="52"/>
      <c r="I665" s="52"/>
    </row>
  </sheetData>
  <mergeCells count="2">
    <mergeCell ref="A1:C1"/>
    <mergeCell ref="D1:I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5.5"/>
    <col customWidth="1" min="2" max="2" width="8.5"/>
    <col customWidth="1" min="3" max="3" width="8.75"/>
    <col customWidth="1" min="4" max="4" width="15.13"/>
    <col customWidth="1" min="5" max="5" width="23.88"/>
    <col customWidth="1" min="6" max="6" width="12.25"/>
    <col customWidth="1" min="7" max="7" width="29.38"/>
    <col customWidth="1" min="8" max="8" width="17.75"/>
  </cols>
  <sheetData>
    <row r="1" ht="102.75" customHeight="1">
      <c r="A1" s="1"/>
      <c r="D1" s="13" t="s">
        <v>227</v>
      </c>
    </row>
    <row r="2">
      <c r="A2" s="14" t="s">
        <v>0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>
      <c r="A3" s="17">
        <f>IFERROR(__xludf.DUMMYFUNCTION("FILTER('Secundaria e outros'!A:I, 'Secundaria e outros'!I:I=""Lugo"")"),46081.0)</f>
        <v>46081</v>
      </c>
      <c r="B3" s="39" t="str">
        <f>IFERROR(__xludf.DUMMYFUNCTION("""COMPUTED_VALUE"""),"590")</f>
        <v>590</v>
      </c>
      <c r="C3" s="39" t="str">
        <f>IFERROR(__xludf.DUMMYFUNCTION("""COMPUTED_VALUE"""),"PES")</f>
        <v>PES</v>
      </c>
      <c r="D3" s="40">
        <f>IFERROR(__xludf.DUMMYFUNCTION("""COMPUTED_VALUE"""),590006.0)</f>
        <v>590006</v>
      </c>
      <c r="E3" s="21" t="str">
        <f>IFERROR(__xludf.DUMMYFUNCTION("""COMPUTED_VALUE"""),"Matemáticas")</f>
        <v>Matemáticas</v>
      </c>
      <c r="F3" s="19" t="str">
        <f>IFERROR(__xludf.DUMMYFUNCTION("""COMPUTED_VALUE"""),"27016297")</f>
        <v>27016297</v>
      </c>
      <c r="G3" s="21" t="str">
        <f>IFERROR(__xludf.DUMMYFUNCTION("""COMPUTED_VALUE"""),"IES Enrique Muruais")</f>
        <v>IES Enrique Muruais</v>
      </c>
      <c r="H3" s="21" t="str">
        <f>IFERROR(__xludf.DUMMYFUNCTION("""COMPUTED_VALUE"""),"A Pontenova")</f>
        <v>A Pontenova</v>
      </c>
      <c r="I3" s="21" t="str">
        <f>IFERROR(__xludf.DUMMYFUNCTION("""COMPUTED_VALUE"""),"Lugo")</f>
        <v>Lugo</v>
      </c>
    </row>
    <row r="4">
      <c r="A4" s="17">
        <f>IFERROR(__xludf.DUMMYFUNCTION("""COMPUTED_VALUE"""),46265.0)</f>
        <v>46265</v>
      </c>
      <c r="B4" s="39" t="str">
        <f>IFERROR(__xludf.DUMMYFUNCTION("""COMPUTED_VALUE"""),"511")</f>
        <v>511</v>
      </c>
      <c r="C4" s="39" t="str">
        <f>IFERROR(__xludf.DUMMYFUNCTION("""COMPUTED_VALUE"""),"CES")</f>
        <v>CES</v>
      </c>
      <c r="D4" s="40">
        <f>IFERROR(__xludf.DUMMYFUNCTION("""COMPUTED_VALUE"""),511053.0)</f>
        <v>511053</v>
      </c>
      <c r="E4" s="21" t="str">
        <f>IFERROR(__xludf.DUMMYFUNCTION("""COMPUTED_VALUE"""),"Lingua e literatura galega")</f>
        <v>Lingua e literatura galega</v>
      </c>
      <c r="F4" s="19" t="str">
        <f>IFERROR(__xludf.DUMMYFUNCTION("""COMPUTED_VALUE"""),"27013934")</f>
        <v>27013934</v>
      </c>
      <c r="G4" s="21" t="str">
        <f>IFERROR(__xludf.DUMMYFUNCTION("""COMPUTED_VALUE"""),"IES Perdouro")</f>
        <v>IES Perdouro</v>
      </c>
      <c r="H4" s="21" t="str">
        <f>IFERROR(__xludf.DUMMYFUNCTION("""COMPUTED_VALUE"""),"Burela")</f>
        <v>Burela</v>
      </c>
      <c r="I4" s="21" t="str">
        <f>IFERROR(__xludf.DUMMYFUNCTION("""COMPUTED_VALUE"""),"Lugo")</f>
        <v>Lugo</v>
      </c>
    </row>
    <row r="5">
      <c r="A5" s="17">
        <f>IFERROR(__xludf.DUMMYFUNCTION("""COMPUTED_VALUE"""),46265.0)</f>
        <v>46265</v>
      </c>
      <c r="B5" s="39" t="str">
        <f>IFERROR(__xludf.DUMMYFUNCTION("""COMPUTED_VALUE"""),"590")</f>
        <v>590</v>
      </c>
      <c r="C5" s="39" t="str">
        <f>IFERROR(__xludf.DUMMYFUNCTION("""COMPUTED_VALUE"""),"PES")</f>
        <v>PES</v>
      </c>
      <c r="D5" s="40">
        <f>IFERROR(__xludf.DUMMYFUNCTION("""COMPUTED_VALUE"""),590006.0)</f>
        <v>590006</v>
      </c>
      <c r="E5" s="21" t="str">
        <f>IFERROR(__xludf.DUMMYFUNCTION("""COMPUTED_VALUE"""),"Matemáticas")</f>
        <v>Matemáticas</v>
      </c>
      <c r="F5" s="19" t="str">
        <f>IFERROR(__xludf.DUMMYFUNCTION("""COMPUTED_VALUE"""),"27013934")</f>
        <v>27013934</v>
      </c>
      <c r="G5" s="21" t="str">
        <f>IFERROR(__xludf.DUMMYFUNCTION("""COMPUTED_VALUE"""),"IES Perdouro")</f>
        <v>IES Perdouro</v>
      </c>
      <c r="H5" s="21" t="str">
        <f>IFERROR(__xludf.DUMMYFUNCTION("""COMPUTED_VALUE"""),"Burela")</f>
        <v>Burela</v>
      </c>
      <c r="I5" s="21" t="str">
        <f>IFERROR(__xludf.DUMMYFUNCTION("""COMPUTED_VALUE"""),"Lugo")</f>
        <v>Lugo</v>
      </c>
    </row>
    <row r="6">
      <c r="A6" s="17">
        <f>IFERROR(__xludf.DUMMYFUNCTION("""COMPUTED_VALUE"""),46265.0)</f>
        <v>46265</v>
      </c>
      <c r="B6" s="39" t="str">
        <f>IFERROR(__xludf.DUMMYFUNCTION("""COMPUTED_VALUE"""),"590")</f>
        <v>590</v>
      </c>
      <c r="C6" s="39" t="str">
        <f>IFERROR(__xludf.DUMMYFUNCTION("""COMPUTED_VALUE"""),"PES")</f>
        <v>PES</v>
      </c>
      <c r="D6" s="40">
        <f>IFERROR(__xludf.DUMMYFUNCTION("""COMPUTED_VALUE"""),590009.0)</f>
        <v>590009</v>
      </c>
      <c r="E6" s="21" t="str">
        <f>IFERROR(__xludf.DUMMYFUNCTION("""COMPUTED_VALUE"""),"Debuxo")</f>
        <v>Debuxo</v>
      </c>
      <c r="F6" s="19" t="str">
        <f>IFERROR(__xludf.DUMMYFUNCTION("""COMPUTED_VALUE"""),"27015891")</f>
        <v>27015891</v>
      </c>
      <c r="G6" s="21" t="str">
        <f>IFERROR(__xludf.DUMMYFUNCTION("""COMPUTED_VALUE"""),"IES da Terra Chá José Trapero Pardo")</f>
        <v>IES da Terra Chá José Trapero Pardo</v>
      </c>
      <c r="H6" s="21" t="str">
        <f>IFERROR(__xludf.DUMMYFUNCTION("""COMPUTED_VALUE"""),"Castro de Rei")</f>
        <v>Castro de Rei</v>
      </c>
      <c r="I6" s="21" t="str">
        <f>IFERROR(__xludf.DUMMYFUNCTION("""COMPUTED_VALUE"""),"Lugo")</f>
        <v>Lugo</v>
      </c>
    </row>
    <row r="7">
      <c r="A7" s="17">
        <f>IFERROR(__xludf.DUMMYFUNCTION("""COMPUTED_VALUE"""),46265.0)</f>
        <v>46265</v>
      </c>
      <c r="B7" s="39" t="str">
        <f>IFERROR(__xludf.DUMMYFUNCTION("""COMPUTED_VALUE"""),"590")</f>
        <v>590</v>
      </c>
      <c r="C7" s="39" t="str">
        <f>IFERROR(__xludf.DUMMYFUNCTION("""COMPUTED_VALUE"""),"PES")</f>
        <v>PES</v>
      </c>
      <c r="D7" s="40">
        <f>IFERROR(__xludf.DUMMYFUNCTION("""COMPUTED_VALUE"""),590011.0)</f>
        <v>590011</v>
      </c>
      <c r="E7" s="21" t="str">
        <f>IFERROR(__xludf.DUMMYFUNCTION("""COMPUTED_VALUE"""),"Inglés")</f>
        <v>Inglés</v>
      </c>
      <c r="F7" s="19" t="str">
        <f>IFERROR(__xludf.DUMMYFUNCTION("""COMPUTED_VALUE"""),"27002353")</f>
        <v>27002353</v>
      </c>
      <c r="G7" s="21" t="str">
        <f>IFERROR(__xludf.DUMMYFUNCTION("""COMPUTED_VALUE"""),"CPI de Cervantes")</f>
        <v>CPI de Cervantes</v>
      </c>
      <c r="H7" s="21" t="str">
        <f>IFERROR(__xludf.DUMMYFUNCTION("""COMPUTED_VALUE"""),"Cervantes")</f>
        <v>Cervantes</v>
      </c>
      <c r="I7" s="21" t="str">
        <f>IFERROR(__xludf.DUMMYFUNCTION("""COMPUTED_VALUE"""),"Lugo")</f>
        <v>Lugo</v>
      </c>
    </row>
    <row r="8">
      <c r="A8" s="17">
        <f>IFERROR(__xludf.DUMMYFUNCTION("""COMPUTED_VALUE"""),46265.0)</f>
        <v>46265</v>
      </c>
      <c r="B8" s="39" t="str">
        <f>IFERROR(__xludf.DUMMYFUNCTION("""COMPUTED_VALUE"""),"590")</f>
        <v>590</v>
      </c>
      <c r="C8" s="39" t="str">
        <f>IFERROR(__xludf.DUMMYFUNCTION("""COMPUTED_VALUE"""),"PES")</f>
        <v>PES</v>
      </c>
      <c r="D8" s="40">
        <f>IFERROR(__xludf.DUMMYFUNCTION("""COMPUTED_VALUE"""),590053.0)</f>
        <v>590053</v>
      </c>
      <c r="E8" s="21" t="str">
        <f>IFERROR(__xludf.DUMMYFUNCTION("""COMPUTED_VALUE"""),"Lingua e literatura galega")</f>
        <v>Lingua e literatura galega</v>
      </c>
      <c r="F8" s="19" t="str">
        <f>IFERROR(__xludf.DUMMYFUNCTION("""COMPUTED_VALUE"""),"27002353")</f>
        <v>27002353</v>
      </c>
      <c r="G8" s="21" t="str">
        <f>IFERROR(__xludf.DUMMYFUNCTION("""COMPUTED_VALUE"""),"CPI de Cervantes")</f>
        <v>CPI de Cervantes</v>
      </c>
      <c r="H8" s="21" t="str">
        <f>IFERROR(__xludf.DUMMYFUNCTION("""COMPUTED_VALUE"""),"Cervantes")</f>
        <v>Cervantes</v>
      </c>
      <c r="I8" s="21" t="str">
        <f>IFERROR(__xludf.DUMMYFUNCTION("""COMPUTED_VALUE"""),"Lugo")</f>
        <v>Lugo</v>
      </c>
    </row>
    <row r="9">
      <c r="A9" s="17">
        <f>IFERROR(__xludf.DUMMYFUNCTION("""COMPUTED_VALUE"""),46265.0)</f>
        <v>46265</v>
      </c>
      <c r="B9" s="39" t="str">
        <f>IFERROR(__xludf.DUMMYFUNCTION("""COMPUTED_VALUE"""),"590")</f>
        <v>590</v>
      </c>
      <c r="C9" s="39" t="str">
        <f>IFERROR(__xludf.DUMMYFUNCTION("""COMPUTED_VALUE"""),"PES")</f>
        <v>PES</v>
      </c>
      <c r="D9" s="40">
        <f>IFERROR(__xludf.DUMMYFUNCTION("""COMPUTED_VALUE"""),590011.0)</f>
        <v>590011</v>
      </c>
      <c r="E9" s="21" t="str">
        <f>IFERROR(__xludf.DUMMYFUNCTION("""COMPUTED_VALUE"""),"Inglés")</f>
        <v>Inglés</v>
      </c>
      <c r="F9" s="19" t="str">
        <f>IFERROR(__xludf.DUMMYFUNCTION("""COMPUTED_VALUE"""),"27002997")</f>
        <v>27002997</v>
      </c>
      <c r="G9" s="21" t="str">
        <f>IFERROR(__xludf.DUMMYFUNCTION("""COMPUTED_VALUE"""),"CPI Plurilingüe Virxe do Monte")</f>
        <v>CPI Plurilingüe Virxe do Monte</v>
      </c>
      <c r="H9" s="21" t="str">
        <f>IFERROR(__xludf.DUMMYFUNCTION("""COMPUTED_VALUE"""),"Cospeito")</f>
        <v>Cospeito</v>
      </c>
      <c r="I9" s="21" t="str">
        <f>IFERROR(__xludf.DUMMYFUNCTION("""COMPUTED_VALUE"""),"Lugo")</f>
        <v>Lugo</v>
      </c>
    </row>
    <row r="10">
      <c r="A10" s="17">
        <f>IFERROR(__xludf.DUMMYFUNCTION("""COMPUTED_VALUE"""),46265.0)</f>
        <v>46265</v>
      </c>
      <c r="B10" s="39" t="str">
        <f>IFERROR(__xludf.DUMMYFUNCTION("""COMPUTED_VALUE"""),"511")</f>
        <v>511</v>
      </c>
      <c r="C10" s="39" t="str">
        <f>IFERROR(__xludf.DUMMYFUNCTION("""COMPUTED_VALUE"""),"CES")</f>
        <v>CES</v>
      </c>
      <c r="D10" s="40">
        <f>IFERROR(__xludf.DUMMYFUNCTION("""COMPUTED_VALUE"""),511005.0)</f>
        <v>511005</v>
      </c>
      <c r="E10" s="21" t="str">
        <f>IFERROR(__xludf.DUMMYFUNCTION("""COMPUTED_VALUE"""),"Xeografía e historia")</f>
        <v>Xeografía e historia</v>
      </c>
      <c r="F10" s="19" t="str">
        <f>IFERROR(__xludf.DUMMYFUNCTION("""COMPUTED_VALUE"""),"27020562")</f>
        <v>27020562</v>
      </c>
      <c r="G10" s="21" t="str">
        <f>IFERROR(__xludf.DUMMYFUNCTION("""COMPUTED_VALUE"""),"IES de Foz")</f>
        <v>IES de Foz</v>
      </c>
      <c r="H10" s="21" t="str">
        <f>IFERROR(__xludf.DUMMYFUNCTION("""COMPUTED_VALUE"""),"Foz")</f>
        <v>Foz</v>
      </c>
      <c r="I10" s="21" t="str">
        <f>IFERROR(__xludf.DUMMYFUNCTION("""COMPUTED_VALUE"""),"Lugo")</f>
        <v>Lugo</v>
      </c>
    </row>
    <row r="11">
      <c r="A11" s="22">
        <f>IFERROR(__xludf.DUMMYFUNCTION("""COMPUTED_VALUE"""),46283.0)</f>
        <v>46283</v>
      </c>
      <c r="B11" s="39" t="str">
        <f>IFERROR(__xludf.DUMMYFUNCTION("""COMPUTED_VALUE"""),"590")</f>
        <v>590</v>
      </c>
      <c r="C11" s="39" t="str">
        <f>IFERROR(__xludf.DUMMYFUNCTION("""COMPUTED_VALUE"""),"PES")</f>
        <v>PES</v>
      </c>
      <c r="D11" s="40">
        <f>IFERROR(__xludf.DUMMYFUNCTION("""COMPUTED_VALUE"""),590053.0)</f>
        <v>590053</v>
      </c>
      <c r="E11" s="21" t="str">
        <f>IFERROR(__xludf.DUMMYFUNCTION("""COMPUTED_VALUE"""),"Lingua e literatura galega")</f>
        <v>Lingua e literatura galega</v>
      </c>
      <c r="F11" s="19" t="str">
        <f>IFERROR(__xludf.DUMMYFUNCTION("""COMPUTED_VALUE"""),"27020562")</f>
        <v>27020562</v>
      </c>
      <c r="G11" s="21" t="str">
        <f>IFERROR(__xludf.DUMMYFUNCTION("""COMPUTED_VALUE"""),"IES de Foz")</f>
        <v>IES de Foz</v>
      </c>
      <c r="H11" s="21" t="str">
        <f>IFERROR(__xludf.DUMMYFUNCTION("""COMPUTED_VALUE"""),"Foz")</f>
        <v>Foz</v>
      </c>
      <c r="I11" s="21" t="str">
        <f>IFERROR(__xludf.DUMMYFUNCTION("""COMPUTED_VALUE"""),"Lugo")</f>
        <v>Lugo</v>
      </c>
    </row>
    <row r="12">
      <c r="A12" s="17">
        <f>IFERROR(__xludf.DUMMYFUNCTION("""COMPUTED_VALUE"""),46310.0)</f>
        <v>46310</v>
      </c>
      <c r="B12" s="39" t="str">
        <f>IFERROR(__xludf.DUMMYFUNCTION("""COMPUTED_VALUE"""),"590")</f>
        <v>590</v>
      </c>
      <c r="C12" s="39" t="str">
        <f>IFERROR(__xludf.DUMMYFUNCTION("""COMPUTED_VALUE"""),"PES")</f>
        <v>PES</v>
      </c>
      <c r="D12" s="40">
        <f>IFERROR(__xludf.DUMMYFUNCTION("""COMPUTED_VALUE"""),590110.0)</f>
        <v>590110</v>
      </c>
      <c r="E12" s="21" t="str">
        <f>IFERROR(__xludf.DUMMYFUNCTION("""COMPUTED_VALUE"""),"Organización e xestión comercial")</f>
        <v>Organización e xestión comercial</v>
      </c>
      <c r="F12" s="19" t="str">
        <f>IFERROR(__xludf.DUMMYFUNCTION("""COMPUTED_VALUE"""),"27020562")</f>
        <v>27020562</v>
      </c>
      <c r="G12" s="21" t="str">
        <f>IFERROR(__xludf.DUMMYFUNCTION("""COMPUTED_VALUE"""),"IES de Foz")</f>
        <v>IES de Foz</v>
      </c>
      <c r="H12" s="21" t="str">
        <f>IFERROR(__xludf.DUMMYFUNCTION("""COMPUTED_VALUE"""),"Foz")</f>
        <v>Foz</v>
      </c>
      <c r="I12" s="21" t="str">
        <f>IFERROR(__xludf.DUMMYFUNCTION("""COMPUTED_VALUE"""),"Lugo")</f>
        <v>Lugo</v>
      </c>
    </row>
    <row r="13">
      <c r="A13" s="17"/>
      <c r="B13" s="39" t="str">
        <f>IFERROR(__xludf.DUMMYFUNCTION("""COMPUTED_VALUE"""),"590")</f>
        <v>590</v>
      </c>
      <c r="C13" s="39" t="str">
        <f>IFERROR(__xludf.DUMMYFUNCTION("""COMPUTED_VALUE"""),"PES")</f>
        <v>PES</v>
      </c>
      <c r="D13" s="40">
        <f>IFERROR(__xludf.DUMMYFUNCTION("""COMPUTED_VALUE"""),590016.0)</f>
        <v>590016</v>
      </c>
      <c r="E13" s="21" t="str">
        <f>IFERROR(__xludf.DUMMYFUNCTION("""COMPUTED_VALUE"""),"Música")</f>
        <v>Música</v>
      </c>
      <c r="F13" s="19" t="str">
        <f>IFERROR(__xludf.DUMMYFUNCTION("""COMPUTED_VALUE"""),"27004635")</f>
        <v>27004635</v>
      </c>
      <c r="G13" s="21" t="str">
        <f>IFERROR(__xludf.DUMMYFUNCTION("""COMPUTED_VALUE"""),"CPI Plurilingüe Dr. López Suárez")</f>
        <v>CPI Plurilingüe Dr. López Suárez</v>
      </c>
      <c r="H13" s="21" t="str">
        <f>IFERROR(__xludf.DUMMYFUNCTION("""COMPUTED_VALUE"""),"Friol")</f>
        <v>Friol</v>
      </c>
      <c r="I13" s="21" t="str">
        <f>IFERROR(__xludf.DUMMYFUNCTION("""COMPUTED_VALUE"""),"Lugo")</f>
        <v>Lugo</v>
      </c>
    </row>
    <row r="14">
      <c r="A14" s="17">
        <f>IFERROR(__xludf.DUMMYFUNCTION("""COMPUTED_VALUE"""),46289.0)</f>
        <v>46289</v>
      </c>
      <c r="B14" s="39" t="str">
        <f>IFERROR(__xludf.DUMMYFUNCTION("""COMPUTED_VALUE"""),"590")</f>
        <v>590</v>
      </c>
      <c r="C14" s="39" t="str">
        <f>IFERROR(__xludf.DUMMYFUNCTION("""COMPUTED_VALUE"""),"PES")</f>
        <v>PES</v>
      </c>
      <c r="D14" s="40">
        <f>IFERROR(__xludf.DUMMYFUNCTION("""COMPUTED_VALUE"""),590053.0)</f>
        <v>590053</v>
      </c>
      <c r="E14" s="21" t="str">
        <f>IFERROR(__xludf.DUMMYFUNCTION("""COMPUTED_VALUE"""),"Lingua e literatura galega")</f>
        <v>Lingua e literatura galega</v>
      </c>
      <c r="F14" s="19" t="str">
        <f>IFERROR(__xludf.DUMMYFUNCTION("""COMPUTED_VALUE"""),"27004635")</f>
        <v>27004635</v>
      </c>
      <c r="G14" s="21" t="str">
        <f>IFERROR(__xludf.DUMMYFUNCTION("""COMPUTED_VALUE"""),"CPI Plurilingüe Dr. López Suárez")</f>
        <v>CPI Plurilingüe Dr. López Suárez</v>
      </c>
      <c r="H14" s="21" t="str">
        <f>IFERROR(__xludf.DUMMYFUNCTION("""COMPUTED_VALUE"""),"Friol")</f>
        <v>Friol</v>
      </c>
      <c r="I14" s="21" t="str">
        <f>IFERROR(__xludf.DUMMYFUNCTION("""COMPUTED_VALUE"""),"Lugo")</f>
        <v>Lugo</v>
      </c>
    </row>
    <row r="15">
      <c r="A15" s="17"/>
      <c r="B15" s="39" t="str">
        <f>IFERROR(__xludf.DUMMYFUNCTION("""COMPUTED_VALUE"""),"511")</f>
        <v>511</v>
      </c>
      <c r="C15" s="39" t="str">
        <f>IFERROR(__xludf.DUMMYFUNCTION("""COMPUTED_VALUE"""),"CES")</f>
        <v>CES</v>
      </c>
      <c r="D15" s="40">
        <f>IFERROR(__xludf.DUMMYFUNCTION("""COMPUTED_VALUE"""),511053.0)</f>
        <v>511053</v>
      </c>
      <c r="E15" s="21" t="str">
        <f>IFERROR(__xludf.DUMMYFUNCTION("""COMPUTED_VALUE"""),"Lingua e literatura galega")</f>
        <v>Lingua e literatura galega</v>
      </c>
      <c r="F15" s="19" t="str">
        <f>IFERROR(__xludf.DUMMYFUNCTION("""COMPUTED_VALUE"""),"27014008")</f>
        <v>27014008</v>
      </c>
      <c r="G15" s="21" t="str">
        <f>IFERROR(__xludf.DUMMYFUNCTION("""COMPUTED_VALUE"""),"CPI Plurilingüe Tino Grandío")</f>
        <v>CPI Plurilingüe Tino Grandío</v>
      </c>
      <c r="H15" s="21" t="str">
        <f>IFERROR(__xludf.DUMMYFUNCTION("""COMPUTED_VALUE"""),"Guntín")</f>
        <v>Guntín</v>
      </c>
      <c r="I15" s="21" t="str">
        <f>IFERROR(__xludf.DUMMYFUNCTION("""COMPUTED_VALUE"""),"Lugo")</f>
        <v>Lugo</v>
      </c>
    </row>
    <row r="16">
      <c r="A16" s="17">
        <f>IFERROR(__xludf.DUMMYFUNCTION("""COMPUTED_VALUE"""),46265.0)</f>
        <v>46265</v>
      </c>
      <c r="B16" s="39" t="str">
        <f>IFERROR(__xludf.DUMMYFUNCTION("""COMPUTED_VALUE"""),"590")</f>
        <v>590</v>
      </c>
      <c r="C16" s="39" t="str">
        <f>IFERROR(__xludf.DUMMYFUNCTION("""COMPUTED_VALUE"""),"PES")</f>
        <v>PES</v>
      </c>
      <c r="D16" s="40">
        <f>IFERROR(__xludf.DUMMYFUNCTION("""COMPUTED_VALUE"""),590004.0)</f>
        <v>590004</v>
      </c>
      <c r="E16" s="21" t="str">
        <f>IFERROR(__xludf.DUMMYFUNCTION("""COMPUTED_VALUE"""),"Lingua castelá e literatura")</f>
        <v>Lingua castelá e literatura</v>
      </c>
      <c r="F16" s="19" t="str">
        <f>IFERROR(__xludf.DUMMYFUNCTION("""COMPUTED_VALUE"""),"27014008")</f>
        <v>27014008</v>
      </c>
      <c r="G16" s="21" t="str">
        <f>IFERROR(__xludf.DUMMYFUNCTION("""COMPUTED_VALUE"""),"CPI Plurilingüe Tino Grandío")</f>
        <v>CPI Plurilingüe Tino Grandío</v>
      </c>
      <c r="H16" s="21" t="str">
        <f>IFERROR(__xludf.DUMMYFUNCTION("""COMPUTED_VALUE"""),"Guntín")</f>
        <v>Guntín</v>
      </c>
      <c r="I16" s="21" t="str">
        <f>IFERROR(__xludf.DUMMYFUNCTION("""COMPUTED_VALUE"""),"Lugo")</f>
        <v>Lugo</v>
      </c>
    </row>
    <row r="17">
      <c r="A17" s="17">
        <f>IFERROR(__xludf.DUMMYFUNCTION("""COMPUTED_VALUE"""),46265.0)</f>
        <v>46265</v>
      </c>
      <c r="B17" s="39" t="str">
        <f>IFERROR(__xludf.DUMMYFUNCTION("""COMPUTED_VALUE"""),"590")</f>
        <v>590</v>
      </c>
      <c r="C17" s="39" t="str">
        <f>IFERROR(__xludf.DUMMYFUNCTION("""COMPUTED_VALUE"""),"PES")</f>
        <v>PES</v>
      </c>
      <c r="D17" s="40">
        <f>IFERROR(__xludf.DUMMYFUNCTION("""COMPUTED_VALUE"""),590053.0)</f>
        <v>590053</v>
      </c>
      <c r="E17" s="21" t="str">
        <f>IFERROR(__xludf.DUMMYFUNCTION("""COMPUTED_VALUE"""),"Lingua e literatura galega")</f>
        <v>Lingua e literatura galega</v>
      </c>
      <c r="F17" s="19" t="str">
        <f>IFERROR(__xludf.DUMMYFUNCTION("""COMPUTED_VALUE"""),"27005913")</f>
        <v>27005913</v>
      </c>
      <c r="G17" s="21" t="str">
        <f>IFERROR(__xludf.DUMMYFUNCTION("""COMPUTED_VALUE"""),"CPI Ramón Piñeiro")</f>
        <v>CPI Ramón Piñeiro</v>
      </c>
      <c r="H17" s="21" t="str">
        <f>IFERROR(__xludf.DUMMYFUNCTION("""COMPUTED_VALUE"""),"Láncara")</f>
        <v>Láncara</v>
      </c>
      <c r="I17" s="21" t="str">
        <f>IFERROR(__xludf.DUMMYFUNCTION("""COMPUTED_VALUE"""),"Lugo")</f>
        <v>Lugo</v>
      </c>
    </row>
    <row r="18">
      <c r="A18" s="17">
        <f>IFERROR(__xludf.DUMMYFUNCTION("""COMPUTED_VALUE"""),46265.0)</f>
        <v>46265</v>
      </c>
      <c r="B18" s="39" t="str">
        <f>IFERROR(__xludf.DUMMYFUNCTION("""COMPUTED_VALUE"""),"591")</f>
        <v>591</v>
      </c>
      <c r="C18" s="39" t="str">
        <f>IFERROR(__xludf.DUMMYFUNCTION("""COMPUTED_VALUE"""),"PTFP")</f>
        <v>PTFP</v>
      </c>
      <c r="D18" s="40">
        <f>IFERROR(__xludf.DUMMYFUNCTION("""COMPUTED_VALUE"""),591219.0)</f>
        <v>591219</v>
      </c>
      <c r="E18" s="21" t="str">
        <f>IFERROR(__xludf.DUMMYFUNCTION("""COMPUTED_VALUE"""),"Procedementos de diagnóstico clínico e ortoprotésico")</f>
        <v>Procedementos de diagnóstico clínico e ortoprotésico</v>
      </c>
      <c r="F18" s="19" t="str">
        <f>IFERROR(__xludf.DUMMYFUNCTION("""COMPUTED_VALUE"""),"27006516")</f>
        <v>27006516</v>
      </c>
      <c r="G18" s="21" t="str">
        <f>IFERROR(__xludf.DUMMYFUNCTION("""COMPUTED_VALUE"""),"CIFP Politécnico de Lugo")</f>
        <v>CIFP Politécnico de Lugo</v>
      </c>
      <c r="H18" s="21" t="str">
        <f>IFERROR(__xludf.DUMMYFUNCTION("""COMPUTED_VALUE"""),"Lugo")</f>
        <v>Lugo</v>
      </c>
      <c r="I18" s="21" t="str">
        <f>IFERROR(__xludf.DUMMYFUNCTION("""COMPUTED_VALUE"""),"Lugo")</f>
        <v>Lugo</v>
      </c>
    </row>
    <row r="19">
      <c r="A19" s="17">
        <f>IFERROR(__xludf.DUMMYFUNCTION("""COMPUTED_VALUE"""),46025.0)</f>
        <v>46025</v>
      </c>
      <c r="B19" s="39" t="str">
        <f>IFERROR(__xludf.DUMMYFUNCTION("""COMPUTED_VALUE"""),"591")</f>
        <v>591</v>
      </c>
      <c r="C19" s="39" t="str">
        <f>IFERROR(__xludf.DUMMYFUNCTION("""COMPUTED_VALUE"""),"PTFP")</f>
        <v>PTFP</v>
      </c>
      <c r="D19" s="40">
        <f>IFERROR(__xludf.DUMMYFUNCTION("""COMPUTED_VALUE"""),591209.0)</f>
        <v>591209</v>
      </c>
      <c r="E19" s="21" t="str">
        <f>IFERROR(__xludf.DUMMYFUNCTION("""COMPUTED_VALUE"""),"Mantemento de vehículos")</f>
        <v>Mantemento de vehículos</v>
      </c>
      <c r="F19" s="19" t="str">
        <f>IFERROR(__xludf.DUMMYFUNCTION("""COMPUTED_VALUE"""),"27006528")</f>
        <v>27006528</v>
      </c>
      <c r="G19" s="21" t="str">
        <f>IFERROR(__xludf.DUMMYFUNCTION("""COMPUTED_VALUE"""),"CIFP As Mercedes")</f>
        <v>CIFP As Mercedes</v>
      </c>
      <c r="H19" s="21" t="str">
        <f>IFERROR(__xludf.DUMMYFUNCTION("""COMPUTED_VALUE"""),"Lugo")</f>
        <v>Lugo</v>
      </c>
      <c r="I19" s="21" t="str">
        <f>IFERROR(__xludf.DUMMYFUNCTION("""COMPUTED_VALUE"""),"Lugo")</f>
        <v>Lugo</v>
      </c>
    </row>
    <row r="20">
      <c r="A20" s="17">
        <f>IFERROR(__xludf.DUMMYFUNCTION("""COMPUTED_VALUE"""),46030.0)</f>
        <v>46030</v>
      </c>
      <c r="B20" s="39" t="str">
        <f>IFERROR(__xludf.DUMMYFUNCTION("""COMPUTED_VALUE"""),"591")</f>
        <v>591</v>
      </c>
      <c r="C20" s="39" t="str">
        <f>IFERROR(__xludf.DUMMYFUNCTION("""COMPUTED_VALUE"""),"PTFP")</f>
        <v>PTFP</v>
      </c>
      <c r="D20" s="40">
        <f>IFERROR(__xludf.DUMMYFUNCTION("""COMPUTED_VALUE"""),591209.0)</f>
        <v>591209</v>
      </c>
      <c r="E20" s="21" t="str">
        <f>IFERROR(__xludf.DUMMYFUNCTION("""COMPUTED_VALUE"""),"Mantemento de vehículos")</f>
        <v>Mantemento de vehículos</v>
      </c>
      <c r="F20" s="19" t="str">
        <f>IFERROR(__xludf.DUMMYFUNCTION("""COMPUTED_VALUE"""),"27006528")</f>
        <v>27006528</v>
      </c>
      <c r="G20" s="21" t="str">
        <f>IFERROR(__xludf.DUMMYFUNCTION("""COMPUTED_VALUE"""),"CIFP As Mercedes")</f>
        <v>CIFP As Mercedes</v>
      </c>
      <c r="H20" s="21" t="str">
        <f>IFERROR(__xludf.DUMMYFUNCTION("""COMPUTED_VALUE"""),"Lugo")</f>
        <v>Lugo</v>
      </c>
      <c r="I20" s="21" t="str">
        <f>IFERROR(__xludf.DUMMYFUNCTION("""COMPUTED_VALUE"""),"Lugo")</f>
        <v>Lugo</v>
      </c>
    </row>
    <row r="21">
      <c r="A21" s="17"/>
      <c r="B21" s="39" t="str">
        <f>IFERROR(__xludf.DUMMYFUNCTION("""COMPUTED_VALUE"""),"511")</f>
        <v>511</v>
      </c>
      <c r="C21" s="39" t="str">
        <f>IFERROR(__xludf.DUMMYFUNCTION("""COMPUTED_VALUE"""),"CES")</f>
        <v>CES</v>
      </c>
      <c r="D21" s="40">
        <f>IFERROR(__xludf.DUMMYFUNCTION("""COMPUTED_VALUE"""),511011.0)</f>
        <v>511011</v>
      </c>
      <c r="E21" s="21" t="str">
        <f>IFERROR(__xludf.DUMMYFUNCTION("""COMPUTED_VALUE"""),"Inglés")</f>
        <v>Inglés</v>
      </c>
      <c r="F21" s="19" t="str">
        <f>IFERROR(__xludf.DUMMYFUNCTION("""COMPUTED_VALUE"""),"27006531")</f>
        <v>27006531</v>
      </c>
      <c r="G21" s="21" t="str">
        <f>IFERROR(__xludf.DUMMYFUNCTION("""COMPUTED_VALUE"""),"IES Lucus Augusti")</f>
        <v>IES Lucus Augusti</v>
      </c>
      <c r="H21" s="21" t="str">
        <f>IFERROR(__xludf.DUMMYFUNCTION("""COMPUTED_VALUE"""),"Lugo")</f>
        <v>Lugo</v>
      </c>
      <c r="I21" s="21" t="str">
        <f>IFERROR(__xludf.DUMMYFUNCTION("""COMPUTED_VALUE"""),"Lugo")</f>
        <v>Lugo</v>
      </c>
    </row>
    <row r="22">
      <c r="A22" s="17">
        <f>IFERROR(__xludf.DUMMYFUNCTION("""COMPUTED_VALUE"""),46387.0)</f>
        <v>46387</v>
      </c>
      <c r="B22" s="39" t="str">
        <f>IFERROR(__xludf.DUMMYFUNCTION("""COMPUTED_VALUE"""),"590")</f>
        <v>590</v>
      </c>
      <c r="C22" s="39" t="str">
        <f>IFERROR(__xludf.DUMMYFUNCTION("""COMPUTED_VALUE"""),"PES")</f>
        <v>PES</v>
      </c>
      <c r="D22" s="40">
        <f>IFERROR(__xludf.DUMMYFUNCTION("""COMPUTED_VALUE"""),590004.0)</f>
        <v>590004</v>
      </c>
      <c r="E22" s="21" t="str">
        <f>IFERROR(__xludf.DUMMYFUNCTION("""COMPUTED_VALUE"""),"Lingua castelá e literatura")</f>
        <v>Lingua castelá e literatura</v>
      </c>
      <c r="F22" s="19" t="str">
        <f>IFERROR(__xludf.DUMMYFUNCTION("""COMPUTED_VALUE"""),"27006531")</f>
        <v>27006531</v>
      </c>
      <c r="G22" s="21" t="str">
        <f>IFERROR(__xludf.DUMMYFUNCTION("""COMPUTED_VALUE"""),"IES Lucus Augusti")</f>
        <v>IES Lucus Augusti</v>
      </c>
      <c r="H22" s="21" t="str">
        <f>IFERROR(__xludf.DUMMYFUNCTION("""COMPUTED_VALUE"""),"Lugo")</f>
        <v>Lugo</v>
      </c>
      <c r="I22" s="21" t="str">
        <f>IFERROR(__xludf.DUMMYFUNCTION("""COMPUTED_VALUE"""),"Lugo")</f>
        <v>Lugo</v>
      </c>
    </row>
    <row r="23">
      <c r="A23" s="17">
        <f>IFERROR(__xludf.DUMMYFUNCTION("""COMPUTED_VALUE"""),46350.0)</f>
        <v>46350</v>
      </c>
      <c r="B23" s="39" t="str">
        <f>IFERROR(__xludf.DUMMYFUNCTION("""COMPUTED_VALUE"""),"590")</f>
        <v>590</v>
      </c>
      <c r="C23" s="39" t="str">
        <f>IFERROR(__xludf.DUMMYFUNCTION("""COMPUTED_VALUE"""),"PES")</f>
        <v>PES</v>
      </c>
      <c r="D23" s="40">
        <f>IFERROR(__xludf.DUMMYFUNCTION("""COMPUTED_VALUE"""),590011.0)</f>
        <v>590011</v>
      </c>
      <c r="E23" s="21" t="str">
        <f>IFERROR(__xludf.DUMMYFUNCTION("""COMPUTED_VALUE"""),"Inglés")</f>
        <v>Inglés</v>
      </c>
      <c r="F23" s="19" t="str">
        <f>IFERROR(__xludf.DUMMYFUNCTION("""COMPUTED_VALUE"""),"27006531")</f>
        <v>27006531</v>
      </c>
      <c r="G23" s="21" t="str">
        <f>IFERROR(__xludf.DUMMYFUNCTION("""COMPUTED_VALUE"""),"IES Lucus Augusti")</f>
        <v>IES Lucus Augusti</v>
      </c>
      <c r="H23" s="21" t="str">
        <f>IFERROR(__xludf.DUMMYFUNCTION("""COMPUTED_VALUE"""),"Lugo")</f>
        <v>Lugo</v>
      </c>
      <c r="I23" s="21" t="str">
        <f>IFERROR(__xludf.DUMMYFUNCTION("""COMPUTED_VALUE"""),"Lugo")</f>
        <v>Lugo</v>
      </c>
    </row>
    <row r="24">
      <c r="A24" s="17">
        <f>IFERROR(__xludf.DUMMYFUNCTION("""COMPUTED_VALUE"""),46295.0)</f>
        <v>46295</v>
      </c>
      <c r="B24" s="39" t="str">
        <f>IFERROR(__xludf.DUMMYFUNCTION("""COMPUTED_VALUE"""),"511")</f>
        <v>511</v>
      </c>
      <c r="C24" s="39" t="str">
        <f>IFERROR(__xludf.DUMMYFUNCTION("""COMPUTED_VALUE"""),"CES")</f>
        <v>CES</v>
      </c>
      <c r="D24" s="40">
        <f>IFERROR(__xludf.DUMMYFUNCTION("""COMPUTED_VALUE"""),511005.0)</f>
        <v>511005</v>
      </c>
      <c r="E24" s="21" t="str">
        <f>IFERROR(__xludf.DUMMYFUNCTION("""COMPUTED_VALUE"""),"Xeografía e historia")</f>
        <v>Xeografía e historia</v>
      </c>
      <c r="F24" s="19" t="str">
        <f>IFERROR(__xludf.DUMMYFUNCTION("""COMPUTED_VALUE"""),"27006541")</f>
        <v>27006541</v>
      </c>
      <c r="G24" s="21" t="str">
        <f>IFERROR(__xludf.DUMMYFUNCTION("""COMPUTED_VALUE"""),"IES Nosa Sra. dos Ollos Grandes")</f>
        <v>IES Nosa Sra. dos Ollos Grandes</v>
      </c>
      <c r="H24" s="21" t="str">
        <f>IFERROR(__xludf.DUMMYFUNCTION("""COMPUTED_VALUE"""),"Lugo")</f>
        <v>Lugo</v>
      </c>
      <c r="I24" s="21" t="str">
        <f>IFERROR(__xludf.DUMMYFUNCTION("""COMPUTED_VALUE"""),"Lugo")</f>
        <v>Lugo</v>
      </c>
    </row>
    <row r="25">
      <c r="A25" s="17">
        <f>IFERROR(__xludf.DUMMYFUNCTION("""COMPUTED_VALUE"""),46295.0)</f>
        <v>46295</v>
      </c>
      <c r="B25" s="39" t="str">
        <f>IFERROR(__xludf.DUMMYFUNCTION("""COMPUTED_VALUE"""),"511")</f>
        <v>511</v>
      </c>
      <c r="C25" s="39" t="str">
        <f>IFERROR(__xludf.DUMMYFUNCTION("""COMPUTED_VALUE"""),"CES")</f>
        <v>CES</v>
      </c>
      <c r="D25" s="40">
        <f>IFERROR(__xludf.DUMMYFUNCTION("""COMPUTED_VALUE"""),511006.0)</f>
        <v>511006</v>
      </c>
      <c r="E25" s="21" t="str">
        <f>IFERROR(__xludf.DUMMYFUNCTION("""COMPUTED_VALUE"""),"Matemáticas")</f>
        <v>Matemáticas</v>
      </c>
      <c r="F25" s="19" t="str">
        <f>IFERROR(__xludf.DUMMYFUNCTION("""COMPUTED_VALUE"""),"27006541")</f>
        <v>27006541</v>
      </c>
      <c r="G25" s="21" t="str">
        <f>IFERROR(__xludf.DUMMYFUNCTION("""COMPUTED_VALUE"""),"IES Nosa Sra. dos Ollos Grandes")</f>
        <v>IES Nosa Sra. dos Ollos Grandes</v>
      </c>
      <c r="H25" s="21" t="str">
        <f>IFERROR(__xludf.DUMMYFUNCTION("""COMPUTED_VALUE"""),"Lugo")</f>
        <v>Lugo</v>
      </c>
      <c r="I25" s="21" t="str">
        <f>IFERROR(__xludf.DUMMYFUNCTION("""COMPUTED_VALUE"""),"Lugo")</f>
        <v>Lugo</v>
      </c>
    </row>
    <row r="26">
      <c r="A26" s="17">
        <f>IFERROR(__xludf.DUMMYFUNCTION("""COMPUTED_VALUE"""),46265.0)</f>
        <v>46265</v>
      </c>
      <c r="B26" s="39" t="str">
        <f>IFERROR(__xludf.DUMMYFUNCTION("""COMPUTED_VALUE"""),"590")</f>
        <v>590</v>
      </c>
      <c r="C26" s="39" t="str">
        <f>IFERROR(__xludf.DUMMYFUNCTION("""COMPUTED_VALUE"""),"PES")</f>
        <v>PES</v>
      </c>
      <c r="D26" s="40">
        <f>IFERROR(__xludf.DUMMYFUNCTION("""COMPUTED_VALUE"""),590001.0)</f>
        <v>590001</v>
      </c>
      <c r="E26" s="21" t="str">
        <f>IFERROR(__xludf.DUMMYFUNCTION("""COMPUTED_VALUE"""),"Filosofía")</f>
        <v>Filosofía</v>
      </c>
      <c r="F26" s="19" t="str">
        <f>IFERROR(__xludf.DUMMYFUNCTION("""COMPUTED_VALUE"""),"27006541")</f>
        <v>27006541</v>
      </c>
      <c r="G26" s="21" t="str">
        <f>IFERROR(__xludf.DUMMYFUNCTION("""COMPUTED_VALUE"""),"IES Nosa Sra. dos Ollos Grandes")</f>
        <v>IES Nosa Sra. dos Ollos Grandes</v>
      </c>
      <c r="H26" s="21" t="str">
        <f>IFERROR(__xludf.DUMMYFUNCTION("""COMPUTED_VALUE"""),"Lugo")</f>
        <v>Lugo</v>
      </c>
      <c r="I26" s="21" t="str">
        <f>IFERROR(__xludf.DUMMYFUNCTION("""COMPUTED_VALUE"""),"Lugo")</f>
        <v>Lugo</v>
      </c>
    </row>
    <row r="27">
      <c r="A27" s="17">
        <f>IFERROR(__xludf.DUMMYFUNCTION("""COMPUTED_VALUE"""),46241.0)</f>
        <v>46241</v>
      </c>
      <c r="B27" s="39" t="str">
        <f>IFERROR(__xludf.DUMMYFUNCTION("""COMPUTED_VALUE"""),"590")</f>
        <v>590</v>
      </c>
      <c r="C27" s="39" t="str">
        <f>IFERROR(__xludf.DUMMYFUNCTION("""COMPUTED_VALUE"""),"PES")</f>
        <v>PES</v>
      </c>
      <c r="D27" s="40">
        <f>IFERROR(__xludf.DUMMYFUNCTION("""COMPUTED_VALUE"""),590004.0)</f>
        <v>590004</v>
      </c>
      <c r="E27" s="21" t="str">
        <f>IFERROR(__xludf.DUMMYFUNCTION("""COMPUTED_VALUE"""),"Lingua castelá e literatura")</f>
        <v>Lingua castelá e literatura</v>
      </c>
      <c r="F27" s="19" t="str">
        <f>IFERROR(__xludf.DUMMYFUNCTION("""COMPUTED_VALUE"""),"27006541")</f>
        <v>27006541</v>
      </c>
      <c r="G27" s="21" t="str">
        <f>IFERROR(__xludf.DUMMYFUNCTION("""COMPUTED_VALUE"""),"IES Nosa Sra. dos Ollos Grandes")</f>
        <v>IES Nosa Sra. dos Ollos Grandes</v>
      </c>
      <c r="H27" s="21" t="str">
        <f>IFERROR(__xludf.DUMMYFUNCTION("""COMPUTED_VALUE"""),"Lugo")</f>
        <v>Lugo</v>
      </c>
      <c r="I27" s="21" t="str">
        <f>IFERROR(__xludf.DUMMYFUNCTION("""COMPUTED_VALUE"""),"Lugo")</f>
        <v>Lugo</v>
      </c>
    </row>
    <row r="28">
      <c r="A28" s="17">
        <f>IFERROR(__xludf.DUMMYFUNCTION("""COMPUTED_VALUE"""),46265.0)</f>
        <v>46265</v>
      </c>
      <c r="B28" s="39" t="str">
        <f>IFERROR(__xludf.DUMMYFUNCTION("""COMPUTED_VALUE"""),"590")</f>
        <v>590</v>
      </c>
      <c r="C28" s="39" t="str">
        <f>IFERROR(__xludf.DUMMYFUNCTION("""COMPUTED_VALUE"""),"PES")</f>
        <v>PES</v>
      </c>
      <c r="D28" s="40">
        <f>IFERROR(__xludf.DUMMYFUNCTION("""COMPUTED_VALUE"""),590011.0)</f>
        <v>590011</v>
      </c>
      <c r="E28" s="21" t="str">
        <f>IFERROR(__xludf.DUMMYFUNCTION("""COMPUTED_VALUE"""),"Inglés")</f>
        <v>Inglés</v>
      </c>
      <c r="F28" s="19" t="str">
        <f>IFERROR(__xludf.DUMMYFUNCTION("""COMPUTED_VALUE"""),"27006541")</f>
        <v>27006541</v>
      </c>
      <c r="G28" s="21" t="str">
        <f>IFERROR(__xludf.DUMMYFUNCTION("""COMPUTED_VALUE"""),"IES Nosa Sra. dos Ollos Grandes")</f>
        <v>IES Nosa Sra. dos Ollos Grandes</v>
      </c>
      <c r="H28" s="21" t="str">
        <f>IFERROR(__xludf.DUMMYFUNCTION("""COMPUTED_VALUE"""),"Lugo")</f>
        <v>Lugo</v>
      </c>
      <c r="I28" s="21" t="str">
        <f>IFERROR(__xludf.DUMMYFUNCTION("""COMPUTED_VALUE"""),"Lugo")</f>
        <v>Lugo</v>
      </c>
    </row>
    <row r="29">
      <c r="A29" s="17">
        <f>IFERROR(__xludf.DUMMYFUNCTION("""COMPUTED_VALUE"""),46265.0)</f>
        <v>46265</v>
      </c>
      <c r="B29" s="39" t="str">
        <f>IFERROR(__xludf.DUMMYFUNCTION("""COMPUTED_VALUE"""),"590")</f>
        <v>590</v>
      </c>
      <c r="C29" s="39" t="str">
        <f>IFERROR(__xludf.DUMMYFUNCTION("""COMPUTED_VALUE"""),"PES")</f>
        <v>PES</v>
      </c>
      <c r="D29" s="40">
        <f>IFERROR(__xludf.DUMMYFUNCTION("""COMPUTED_VALUE"""),590053.0)</f>
        <v>590053</v>
      </c>
      <c r="E29" s="21" t="str">
        <f>IFERROR(__xludf.DUMMYFUNCTION("""COMPUTED_VALUE"""),"Lingua e literatura galega")</f>
        <v>Lingua e literatura galega</v>
      </c>
      <c r="F29" s="19" t="str">
        <f>IFERROR(__xludf.DUMMYFUNCTION("""COMPUTED_VALUE"""),"27006541")</f>
        <v>27006541</v>
      </c>
      <c r="G29" s="21" t="str">
        <f>IFERROR(__xludf.DUMMYFUNCTION("""COMPUTED_VALUE"""),"IES Nosa Sra. dos Ollos Grandes")</f>
        <v>IES Nosa Sra. dos Ollos Grandes</v>
      </c>
      <c r="H29" s="21" t="str">
        <f>IFERROR(__xludf.DUMMYFUNCTION("""COMPUTED_VALUE"""),"Lugo")</f>
        <v>Lugo</v>
      </c>
      <c r="I29" s="21" t="str">
        <f>IFERROR(__xludf.DUMMYFUNCTION("""COMPUTED_VALUE"""),"Lugo")</f>
        <v>Lugo</v>
      </c>
    </row>
    <row r="30">
      <c r="A30" s="17">
        <f>IFERROR(__xludf.DUMMYFUNCTION("""COMPUTED_VALUE"""),46265.0)</f>
        <v>46265</v>
      </c>
      <c r="B30" s="39" t="str">
        <f>IFERROR(__xludf.DUMMYFUNCTION("""COMPUTED_VALUE"""),"590")</f>
        <v>590</v>
      </c>
      <c r="C30" s="39" t="str">
        <f>IFERROR(__xludf.DUMMYFUNCTION("""COMPUTED_VALUE"""),"PES")</f>
        <v>PES</v>
      </c>
      <c r="D30" s="40">
        <f>IFERROR(__xludf.DUMMYFUNCTION("""COMPUTED_VALUE"""),590004.0)</f>
        <v>590004</v>
      </c>
      <c r="E30" s="21" t="str">
        <f>IFERROR(__xludf.DUMMYFUNCTION("""COMPUTED_VALUE"""),"Lingua castelá e literatura")</f>
        <v>Lingua castelá e literatura</v>
      </c>
      <c r="F30" s="19" t="str">
        <f>IFERROR(__xludf.DUMMYFUNCTION("""COMPUTED_VALUE"""),"27006553")</f>
        <v>27006553</v>
      </c>
      <c r="G30" s="21" t="str">
        <f>IFERROR(__xludf.DUMMYFUNCTION("""COMPUTED_VALUE"""),"IES Xoán Montes")</f>
        <v>IES Xoán Montes</v>
      </c>
      <c r="H30" s="21" t="str">
        <f>IFERROR(__xludf.DUMMYFUNCTION("""COMPUTED_VALUE"""),"Lugo")</f>
        <v>Lugo</v>
      </c>
      <c r="I30" s="21" t="str">
        <f>IFERROR(__xludf.DUMMYFUNCTION("""COMPUTED_VALUE"""),"Lugo")</f>
        <v>Lugo</v>
      </c>
    </row>
    <row r="31">
      <c r="A31" s="17">
        <f>IFERROR(__xludf.DUMMYFUNCTION("""COMPUTED_VALUE"""),46265.0)</f>
        <v>46265</v>
      </c>
      <c r="B31" s="39" t="str">
        <f>IFERROR(__xludf.DUMMYFUNCTION("""COMPUTED_VALUE"""),"595")</f>
        <v>595</v>
      </c>
      <c r="C31" s="39" t="str">
        <f>IFERROR(__xludf.DUMMYFUNCTION("""COMPUTED_VALUE"""),"PAAPPD")</f>
        <v>PAAPPD</v>
      </c>
      <c r="D31" s="40">
        <f>IFERROR(__xludf.DUMMYFUNCTION("""COMPUTED_VALUE"""),595507.0)</f>
        <v>595507</v>
      </c>
      <c r="E31" s="21" t="str">
        <f>IFERROR(__xludf.DUMMYFUNCTION("""COMPUTED_VALUE"""),"Debuxo artístico e cor")</f>
        <v>Debuxo artístico e cor</v>
      </c>
      <c r="F31" s="19" t="str">
        <f>IFERROR(__xludf.DUMMYFUNCTION("""COMPUTED_VALUE"""),"27006589")</f>
        <v>27006589</v>
      </c>
      <c r="G31" s="21" t="str">
        <f>IFERROR(__xludf.DUMMYFUNCTION("""COMPUTED_VALUE"""),"EASD Ramón Falcón")</f>
        <v>EASD Ramón Falcón</v>
      </c>
      <c r="H31" s="21" t="str">
        <f>IFERROR(__xludf.DUMMYFUNCTION("""COMPUTED_VALUE"""),"Lugo")</f>
        <v>Lugo</v>
      </c>
      <c r="I31" s="21" t="str">
        <f>IFERROR(__xludf.DUMMYFUNCTION("""COMPUTED_VALUE"""),"Lugo")</f>
        <v>Lugo</v>
      </c>
    </row>
    <row r="32">
      <c r="A32" s="17">
        <f>IFERROR(__xludf.DUMMYFUNCTION("""COMPUTED_VALUE"""),46387.0)</f>
        <v>46387</v>
      </c>
      <c r="B32" s="39" t="str">
        <f>IFERROR(__xludf.DUMMYFUNCTION("""COMPUTED_VALUE"""),"590")</f>
        <v>590</v>
      </c>
      <c r="C32" s="39" t="str">
        <f>IFERROR(__xludf.DUMMYFUNCTION("""COMPUTED_VALUE"""),"PES")</f>
        <v>PES</v>
      </c>
      <c r="D32" s="40">
        <f>IFERROR(__xludf.DUMMYFUNCTION("""COMPUTED_VALUE"""),590007.0)</f>
        <v>590007</v>
      </c>
      <c r="E32" s="21" t="str">
        <f>IFERROR(__xludf.DUMMYFUNCTION("""COMPUTED_VALUE"""),"Física e química")</f>
        <v>Física e química</v>
      </c>
      <c r="F32" s="19" t="str">
        <f>IFERROR(__xludf.DUMMYFUNCTION("""COMPUTED_VALUE"""),"27015761")</f>
        <v>27015761</v>
      </c>
      <c r="G32" s="21" t="str">
        <f>IFERROR(__xludf.DUMMYFUNCTION("""COMPUTED_VALUE"""),"IES Ánxel Fole")</f>
        <v>IES Ánxel Fole</v>
      </c>
      <c r="H32" s="21" t="str">
        <f>IFERROR(__xludf.DUMMYFUNCTION("""COMPUTED_VALUE"""),"Lugo")</f>
        <v>Lugo</v>
      </c>
      <c r="I32" s="21" t="str">
        <f>IFERROR(__xludf.DUMMYFUNCTION("""COMPUTED_VALUE"""),"Lugo")</f>
        <v>Lugo</v>
      </c>
    </row>
    <row r="33">
      <c r="A33" s="17">
        <f>IFERROR(__xludf.DUMMYFUNCTION("""COMPUTED_VALUE"""),46265.0)</f>
        <v>46265</v>
      </c>
      <c r="B33" s="39" t="str">
        <f>IFERROR(__xludf.DUMMYFUNCTION("""COMPUTED_VALUE"""),"511")</f>
        <v>511</v>
      </c>
      <c r="C33" s="39" t="str">
        <f>IFERROR(__xludf.DUMMYFUNCTION("""COMPUTED_VALUE"""),"CES")</f>
        <v>CES</v>
      </c>
      <c r="D33" s="40">
        <f>IFERROR(__xludf.DUMMYFUNCTION("""COMPUTED_VALUE"""),511101.0)</f>
        <v>511101</v>
      </c>
      <c r="E33" s="21" t="str">
        <f>IFERROR(__xludf.DUMMYFUNCTION("""COMPUTED_VALUE"""),"Administración de empresas")</f>
        <v>Administración de empresas</v>
      </c>
      <c r="F33" s="19" t="str">
        <f>IFERROR(__xludf.DUMMYFUNCTION("""COMPUTED_VALUE"""),"27015773")</f>
        <v>27015773</v>
      </c>
      <c r="G33" s="21" t="str">
        <f>IFERROR(__xludf.DUMMYFUNCTION("""COMPUTED_VALUE"""),"IES Muralla Romana")</f>
        <v>IES Muralla Romana</v>
      </c>
      <c r="H33" s="21" t="str">
        <f>IFERROR(__xludf.DUMMYFUNCTION("""COMPUTED_VALUE"""),"Lugo")</f>
        <v>Lugo</v>
      </c>
      <c r="I33" s="21" t="str">
        <f>IFERROR(__xludf.DUMMYFUNCTION("""COMPUTED_VALUE"""),"Lugo")</f>
        <v>Lugo</v>
      </c>
    </row>
    <row r="34">
      <c r="A34" s="22">
        <f>IFERROR(__xludf.DUMMYFUNCTION("""COMPUTED_VALUE"""),46377.0)</f>
        <v>46377</v>
      </c>
      <c r="B34" s="39" t="str">
        <f>IFERROR(__xludf.DUMMYFUNCTION("""COMPUTED_VALUE"""),"590")</f>
        <v>590</v>
      </c>
      <c r="C34" s="39" t="str">
        <f>IFERROR(__xludf.DUMMYFUNCTION("""COMPUTED_VALUE"""),"PES")</f>
        <v>PES</v>
      </c>
      <c r="D34" s="40">
        <f>IFERROR(__xludf.DUMMYFUNCTION("""COMPUTED_VALUE"""),590101.0)</f>
        <v>590101</v>
      </c>
      <c r="E34" s="21" t="str">
        <f>IFERROR(__xludf.DUMMYFUNCTION("""COMPUTED_VALUE"""),"Administración de empresas")</f>
        <v>Administración de empresas</v>
      </c>
      <c r="F34" s="19" t="str">
        <f>IFERROR(__xludf.DUMMYFUNCTION("""COMPUTED_VALUE"""),"27015773")</f>
        <v>27015773</v>
      </c>
      <c r="G34" s="21" t="str">
        <f>IFERROR(__xludf.DUMMYFUNCTION("""COMPUTED_VALUE"""),"IES Muralla Romana")</f>
        <v>IES Muralla Romana</v>
      </c>
      <c r="H34" s="21" t="str">
        <f>IFERROR(__xludf.DUMMYFUNCTION("""COMPUTED_VALUE"""),"Lugo")</f>
        <v>Lugo</v>
      </c>
      <c r="I34" s="21" t="str">
        <f>IFERROR(__xludf.DUMMYFUNCTION("""COMPUTED_VALUE"""),"Lugo")</f>
        <v>Lugo</v>
      </c>
    </row>
    <row r="35">
      <c r="A35" s="17">
        <f>IFERROR(__xludf.DUMMYFUNCTION("""COMPUTED_VALUE"""),46371.0)</f>
        <v>46371</v>
      </c>
      <c r="B35" s="39" t="str">
        <f>IFERROR(__xludf.DUMMYFUNCTION("""COMPUTED_VALUE"""),"590")</f>
        <v>590</v>
      </c>
      <c r="C35" s="39" t="str">
        <f>IFERROR(__xludf.DUMMYFUNCTION("""COMPUTED_VALUE"""),"PES")</f>
        <v>PES</v>
      </c>
      <c r="D35" s="40">
        <f>IFERROR(__xludf.DUMMYFUNCTION("""COMPUTED_VALUE"""),590222.0)</f>
        <v>590222</v>
      </c>
      <c r="E35" s="21" t="str">
        <f>IFERROR(__xludf.DUMMYFUNCTION("""COMPUTED_VALUE"""),"Procesos de xestión administrativa")</f>
        <v>Procesos de xestión administrativa</v>
      </c>
      <c r="F35" s="19" t="str">
        <f>IFERROR(__xludf.DUMMYFUNCTION("""COMPUTED_VALUE"""),"27015773")</f>
        <v>27015773</v>
      </c>
      <c r="G35" s="21" t="str">
        <f>IFERROR(__xludf.DUMMYFUNCTION("""COMPUTED_VALUE"""),"IES Muralla Romana")</f>
        <v>IES Muralla Romana</v>
      </c>
      <c r="H35" s="21" t="str">
        <f>IFERROR(__xludf.DUMMYFUNCTION("""COMPUTED_VALUE"""),"Lugo")</f>
        <v>Lugo</v>
      </c>
      <c r="I35" s="21" t="str">
        <f>IFERROR(__xludf.DUMMYFUNCTION("""COMPUTED_VALUE"""),"Lugo")</f>
        <v>Lugo</v>
      </c>
    </row>
    <row r="36">
      <c r="A36" s="22">
        <f>IFERROR(__xludf.DUMMYFUNCTION("""COMPUTED_VALUE"""),46244.0)</f>
        <v>46244</v>
      </c>
      <c r="B36" s="39" t="str">
        <f>IFERROR(__xludf.DUMMYFUNCTION("""COMPUTED_VALUE"""),"512")</f>
        <v>512</v>
      </c>
      <c r="C36" s="39" t="str">
        <f>IFERROR(__xludf.DUMMYFUNCTION("""COMPUTED_VALUE"""),"CEOI")</f>
        <v>CEOI</v>
      </c>
      <c r="D36" s="40">
        <f>IFERROR(__xludf.DUMMYFUNCTION("""COMPUTED_VALUE"""),512012.0)</f>
        <v>512012</v>
      </c>
      <c r="E36" s="21" t="str">
        <f>IFERROR(__xludf.DUMMYFUNCTION("""COMPUTED_VALUE"""),"Italiano")</f>
        <v>Italiano</v>
      </c>
      <c r="F36" s="19" t="str">
        <f>IFERROR(__xludf.DUMMYFUNCTION("""COMPUTED_VALUE"""),"27015955")</f>
        <v>27015955</v>
      </c>
      <c r="G36" s="21" t="str">
        <f>IFERROR(__xludf.DUMMYFUNCTION("""COMPUTED_VALUE"""),"EOI de Lugo")</f>
        <v>EOI de Lugo</v>
      </c>
      <c r="H36" s="21" t="str">
        <f>IFERROR(__xludf.DUMMYFUNCTION("""COMPUTED_VALUE"""),"Lugo")</f>
        <v>Lugo</v>
      </c>
      <c r="I36" s="21" t="str">
        <f>IFERROR(__xludf.DUMMYFUNCTION("""COMPUTED_VALUE"""),"Lugo")</f>
        <v>Lugo</v>
      </c>
    </row>
    <row r="37">
      <c r="A37" s="17">
        <f>IFERROR(__xludf.DUMMYFUNCTION("""COMPUTED_VALUE"""),46265.0)</f>
        <v>46265</v>
      </c>
      <c r="B37" s="39" t="str">
        <f>IFERROR(__xludf.DUMMYFUNCTION("""COMPUTED_VALUE"""),"511")</f>
        <v>511</v>
      </c>
      <c r="C37" s="39" t="str">
        <f>IFERROR(__xludf.DUMMYFUNCTION("""COMPUTED_VALUE"""),"CES")</f>
        <v>CES</v>
      </c>
      <c r="D37" s="40">
        <f>IFERROR(__xludf.DUMMYFUNCTION("""COMPUTED_VALUE"""),511007.0)</f>
        <v>511007</v>
      </c>
      <c r="E37" s="21" t="str">
        <f>IFERROR(__xludf.DUMMYFUNCTION("""COMPUTED_VALUE"""),"Física e química")</f>
        <v>Física e química</v>
      </c>
      <c r="F37" s="19" t="str">
        <f>IFERROR(__xludf.DUMMYFUNCTION("""COMPUTED_VALUE"""),"27016455")</f>
        <v>27016455</v>
      </c>
      <c r="G37" s="21" t="str">
        <f>IFERROR(__xludf.DUMMYFUNCTION("""COMPUTED_VALUE"""),"IES Sanxillao")</f>
        <v>IES Sanxillao</v>
      </c>
      <c r="H37" s="21" t="str">
        <f>IFERROR(__xludf.DUMMYFUNCTION("""COMPUTED_VALUE"""),"Lugo")</f>
        <v>Lugo</v>
      </c>
      <c r="I37" s="21" t="str">
        <f>IFERROR(__xludf.DUMMYFUNCTION("""COMPUTED_VALUE"""),"Lugo")</f>
        <v>Lugo</v>
      </c>
    </row>
    <row r="38">
      <c r="A38" s="17">
        <f>IFERROR(__xludf.DUMMYFUNCTION("""COMPUTED_VALUE"""),46387.0)</f>
        <v>46387</v>
      </c>
      <c r="B38" s="39" t="str">
        <f>IFERROR(__xludf.DUMMYFUNCTION("""COMPUTED_VALUE"""),"590")</f>
        <v>590</v>
      </c>
      <c r="C38" s="39" t="str">
        <f>IFERROR(__xludf.DUMMYFUNCTION("""COMPUTED_VALUE"""),"PES")</f>
        <v>PES</v>
      </c>
      <c r="D38" s="40">
        <f>IFERROR(__xludf.DUMMYFUNCTION("""COMPUTED_VALUE"""),590009.0)</f>
        <v>590009</v>
      </c>
      <c r="E38" s="21" t="str">
        <f>IFERROR(__xludf.DUMMYFUNCTION("""COMPUTED_VALUE"""),"Debuxo")</f>
        <v>Debuxo</v>
      </c>
      <c r="F38" s="19" t="str">
        <f>IFERROR(__xludf.DUMMYFUNCTION("""COMPUTED_VALUE"""),"27016455")</f>
        <v>27016455</v>
      </c>
      <c r="G38" s="21" t="str">
        <f>IFERROR(__xludf.DUMMYFUNCTION("""COMPUTED_VALUE"""),"IES Sanxillao")</f>
        <v>IES Sanxillao</v>
      </c>
      <c r="H38" s="21" t="str">
        <f>IFERROR(__xludf.DUMMYFUNCTION("""COMPUTED_VALUE"""),"Lugo")</f>
        <v>Lugo</v>
      </c>
      <c r="I38" s="21" t="str">
        <f>IFERROR(__xludf.DUMMYFUNCTION("""COMPUTED_VALUE"""),"Lugo")</f>
        <v>Lugo</v>
      </c>
    </row>
    <row r="39">
      <c r="A39" s="17">
        <f>IFERROR(__xludf.DUMMYFUNCTION("""COMPUTED_VALUE"""),46268.0)</f>
        <v>46268</v>
      </c>
      <c r="B39" s="39" t="str">
        <f>IFERROR(__xludf.DUMMYFUNCTION("""COMPUTED_VALUE"""),"590")</f>
        <v>590</v>
      </c>
      <c r="C39" s="39" t="str">
        <f>IFERROR(__xludf.DUMMYFUNCTION("""COMPUTED_VALUE"""),"PES")</f>
        <v>PES</v>
      </c>
      <c r="D39" s="40">
        <f>IFERROR(__xludf.DUMMYFUNCTION("""COMPUTED_VALUE"""),590053.0)</f>
        <v>590053</v>
      </c>
      <c r="E39" s="21" t="str">
        <f>IFERROR(__xludf.DUMMYFUNCTION("""COMPUTED_VALUE"""),"Lingua e literatura galega")</f>
        <v>Lingua e literatura galega</v>
      </c>
      <c r="F39" s="19" t="str">
        <f>IFERROR(__xludf.DUMMYFUNCTION("""COMPUTED_VALUE"""),"27016455")</f>
        <v>27016455</v>
      </c>
      <c r="G39" s="21" t="str">
        <f>IFERROR(__xludf.DUMMYFUNCTION("""COMPUTED_VALUE"""),"IES Sanxillao")</f>
        <v>IES Sanxillao</v>
      </c>
      <c r="H39" s="21" t="str">
        <f>IFERROR(__xludf.DUMMYFUNCTION("""COMPUTED_VALUE"""),"Lugo")</f>
        <v>Lugo</v>
      </c>
      <c r="I39" s="21" t="str">
        <f>IFERROR(__xludf.DUMMYFUNCTION("""COMPUTED_VALUE"""),"Lugo")</f>
        <v>Lugo</v>
      </c>
    </row>
    <row r="40">
      <c r="A40" s="17">
        <f>IFERROR(__xludf.DUMMYFUNCTION("""COMPUTED_VALUE"""),46300.0)</f>
        <v>46300</v>
      </c>
      <c r="B40" s="39" t="str">
        <f>IFERROR(__xludf.DUMMYFUNCTION("""COMPUTED_VALUE"""),"590")</f>
        <v>590</v>
      </c>
      <c r="C40" s="39" t="str">
        <f>IFERROR(__xludf.DUMMYFUNCTION("""COMPUTED_VALUE"""),"PES")</f>
        <v>PES</v>
      </c>
      <c r="D40" s="40">
        <f>IFERROR(__xludf.DUMMYFUNCTION("""COMPUTED_VALUE"""),590004.0)</f>
        <v>590004</v>
      </c>
      <c r="E40" s="21" t="str">
        <f>IFERROR(__xludf.DUMMYFUNCTION("""COMPUTED_VALUE"""),"Lingua castelá e literatura")</f>
        <v>Lingua castelá e literatura</v>
      </c>
      <c r="F40" s="19" t="str">
        <f>IFERROR(__xludf.DUMMYFUNCTION("""COMPUTED_VALUE"""),"27601509")</f>
        <v>27601509</v>
      </c>
      <c r="G40" s="21" t="str">
        <f>IFERROR(__xludf.DUMMYFUNCTION("""COMPUTED_VALUE"""),"EPAPU Albeiros")</f>
        <v>EPAPU Albeiros</v>
      </c>
      <c r="H40" s="21" t="str">
        <f>IFERROR(__xludf.DUMMYFUNCTION("""COMPUTED_VALUE"""),"Lugo")</f>
        <v>Lugo</v>
      </c>
      <c r="I40" s="21" t="str">
        <f>IFERROR(__xludf.DUMMYFUNCTION("""COMPUTED_VALUE"""),"Lugo")</f>
        <v>Lugo</v>
      </c>
    </row>
    <row r="41">
      <c r="A41" s="17"/>
      <c r="B41" s="39" t="str">
        <f>IFERROR(__xludf.DUMMYFUNCTION("""COMPUTED_VALUE"""),"590")</f>
        <v>590</v>
      </c>
      <c r="C41" s="39" t="str">
        <f>IFERROR(__xludf.DUMMYFUNCTION("""COMPUTED_VALUE"""),"PES")</f>
        <v>PES</v>
      </c>
      <c r="D41" s="40">
        <f>IFERROR(__xludf.DUMMYFUNCTION("""COMPUTED_VALUE"""),590018.0)</f>
        <v>590018</v>
      </c>
      <c r="E41" s="21" t="str">
        <f>IFERROR(__xludf.DUMMYFUNCTION("""COMPUTED_VALUE"""),"Orientación educativa")</f>
        <v>Orientación educativa</v>
      </c>
      <c r="F41" s="19" t="str">
        <f>IFERROR(__xludf.DUMMYFUNCTION("""COMPUTED_VALUE"""),"27601509")</f>
        <v>27601509</v>
      </c>
      <c r="G41" s="21" t="str">
        <f>IFERROR(__xludf.DUMMYFUNCTION("""COMPUTED_VALUE"""),"EPAPU Albeiros")</f>
        <v>EPAPU Albeiros</v>
      </c>
      <c r="H41" s="21" t="str">
        <f>IFERROR(__xludf.DUMMYFUNCTION("""COMPUTED_VALUE"""),"Lugo")</f>
        <v>Lugo</v>
      </c>
      <c r="I41" s="21" t="str">
        <f>IFERROR(__xludf.DUMMYFUNCTION("""COMPUTED_VALUE"""),"Lugo")</f>
        <v>Lugo</v>
      </c>
    </row>
    <row r="42">
      <c r="A42" s="17">
        <f>IFERROR(__xludf.DUMMYFUNCTION("""COMPUTED_VALUE"""),46262.0)</f>
        <v>46262</v>
      </c>
      <c r="B42" s="39" t="str">
        <f>IFERROR(__xludf.DUMMYFUNCTION("""COMPUTED_VALUE"""),"511")</f>
        <v>511</v>
      </c>
      <c r="C42" s="39" t="str">
        <f>IFERROR(__xludf.DUMMYFUNCTION("""COMPUTED_VALUE"""),"CES")</f>
        <v>CES</v>
      </c>
      <c r="D42" s="40">
        <f>IFERROR(__xludf.DUMMYFUNCTION("""COMPUTED_VALUE"""),511053.0)</f>
        <v>511053</v>
      </c>
      <c r="E42" s="21" t="str">
        <f>IFERROR(__xludf.DUMMYFUNCTION("""COMPUTED_VALUE"""),"Lingua e literatura galega")</f>
        <v>Lingua e literatura galega</v>
      </c>
      <c r="F42" s="19" t="str">
        <f>IFERROR(__xludf.DUMMYFUNCTION("""COMPUTED_VALUE"""),"27006966")</f>
        <v>27006966</v>
      </c>
      <c r="G42" s="21" t="str">
        <f>IFERROR(__xludf.DUMMYFUNCTION("""COMPUTED_VALUE"""),"IES Plurilingüe San Rosendo")</f>
        <v>IES Plurilingüe San Rosendo</v>
      </c>
      <c r="H42" s="21" t="str">
        <f>IFERROR(__xludf.DUMMYFUNCTION("""COMPUTED_VALUE"""),"Mondoñedo")</f>
        <v>Mondoñedo</v>
      </c>
      <c r="I42" s="21" t="str">
        <f>IFERROR(__xludf.DUMMYFUNCTION("""COMPUTED_VALUE"""),"Lugo")</f>
        <v>Lugo</v>
      </c>
    </row>
    <row r="43">
      <c r="A43" s="17">
        <f>IFERROR(__xludf.DUMMYFUNCTION("""COMPUTED_VALUE"""),46265.0)</f>
        <v>46265</v>
      </c>
      <c r="B43" s="39" t="str">
        <f>IFERROR(__xludf.DUMMYFUNCTION("""COMPUTED_VALUE"""),"590")</f>
        <v>590</v>
      </c>
      <c r="C43" s="39" t="str">
        <f>IFERROR(__xludf.DUMMYFUNCTION("""COMPUTED_VALUE"""),"PES")</f>
        <v>PES</v>
      </c>
      <c r="D43" s="40">
        <f>IFERROR(__xludf.DUMMYFUNCTION("""COMPUTED_VALUE"""),590007.0)</f>
        <v>590007</v>
      </c>
      <c r="E43" s="21" t="str">
        <f>IFERROR(__xludf.DUMMYFUNCTION("""COMPUTED_VALUE"""),"Física e química")</f>
        <v>Física e química</v>
      </c>
      <c r="F43" s="19" t="str">
        <f>IFERROR(__xludf.DUMMYFUNCTION("""COMPUTED_VALUE"""),"27006966")</f>
        <v>27006966</v>
      </c>
      <c r="G43" s="21" t="str">
        <f>IFERROR(__xludf.DUMMYFUNCTION("""COMPUTED_VALUE"""),"IES Plurilingüe San Rosendo")</f>
        <v>IES Plurilingüe San Rosendo</v>
      </c>
      <c r="H43" s="21" t="str">
        <f>IFERROR(__xludf.DUMMYFUNCTION("""COMPUTED_VALUE"""),"Mondoñedo")</f>
        <v>Mondoñedo</v>
      </c>
      <c r="I43" s="21" t="str">
        <f>IFERROR(__xludf.DUMMYFUNCTION("""COMPUTED_VALUE"""),"Lugo")</f>
        <v>Lugo</v>
      </c>
    </row>
    <row r="44">
      <c r="A44" s="17">
        <f>IFERROR(__xludf.DUMMYFUNCTION("""COMPUTED_VALUE"""),46387.0)</f>
        <v>46387</v>
      </c>
      <c r="B44" s="39" t="str">
        <f>IFERROR(__xludf.DUMMYFUNCTION("""COMPUTED_VALUE"""),"590")</f>
        <v>590</v>
      </c>
      <c r="C44" s="39" t="str">
        <f>IFERROR(__xludf.DUMMYFUNCTION("""COMPUTED_VALUE"""),"PES")</f>
        <v>PES</v>
      </c>
      <c r="D44" s="40">
        <f>IFERROR(__xludf.DUMMYFUNCTION("""COMPUTED_VALUE"""),590115.0)</f>
        <v>590115</v>
      </c>
      <c r="E44" s="21" t="str">
        <f>IFERROR(__xludf.DUMMYFUNCTION("""COMPUTED_VALUE"""),"Procesos de producción agraria")</f>
        <v>Procesos de producción agraria</v>
      </c>
      <c r="F44" s="19" t="str">
        <f>IFERROR(__xludf.DUMMYFUNCTION("""COMPUTED_VALUE"""),"27006966")</f>
        <v>27006966</v>
      </c>
      <c r="G44" s="21" t="str">
        <f>IFERROR(__xludf.DUMMYFUNCTION("""COMPUTED_VALUE"""),"IES Plurilingüe San Rosendo")</f>
        <v>IES Plurilingüe San Rosendo</v>
      </c>
      <c r="H44" s="21" t="str">
        <f>IFERROR(__xludf.DUMMYFUNCTION("""COMPUTED_VALUE"""),"Mondoñedo")</f>
        <v>Mondoñedo</v>
      </c>
      <c r="I44" s="21" t="str">
        <f>IFERROR(__xludf.DUMMYFUNCTION("""COMPUTED_VALUE"""),"Lugo")</f>
        <v>Lugo</v>
      </c>
    </row>
    <row r="45">
      <c r="A45" s="22">
        <f>IFERROR(__xludf.DUMMYFUNCTION("""COMPUTED_VALUE"""),46059.0)</f>
        <v>46059</v>
      </c>
      <c r="B45" s="39" t="str">
        <f>IFERROR(__xludf.DUMMYFUNCTION("""COMPUTED_VALUE"""),"511")</f>
        <v>511</v>
      </c>
      <c r="C45" s="39" t="str">
        <f>IFERROR(__xludf.DUMMYFUNCTION("""COMPUTED_VALUE"""),"CES")</f>
        <v>CES</v>
      </c>
      <c r="D45" s="40">
        <f>IFERROR(__xludf.DUMMYFUNCTION("""COMPUTED_VALUE"""),511005.0)</f>
        <v>511005</v>
      </c>
      <c r="E45" s="21" t="str">
        <f>IFERROR(__xludf.DUMMYFUNCTION("""COMPUTED_VALUE"""),"Xeografía e historia")</f>
        <v>Xeografía e historia</v>
      </c>
      <c r="F45" s="19" t="str">
        <f>IFERROR(__xludf.DUMMYFUNCTION("""COMPUTED_VALUE"""),"27007247")</f>
        <v>27007247</v>
      </c>
      <c r="G45" s="21" t="str">
        <f>IFERROR(__xludf.DUMMYFUNCTION("""COMPUTED_VALUE"""),"IES Francisco Daviña Rey")</f>
        <v>IES Francisco Daviña Rey</v>
      </c>
      <c r="H45" s="21" t="str">
        <f>IFERROR(__xludf.DUMMYFUNCTION("""COMPUTED_VALUE"""),"Monforte de Lemos")</f>
        <v>Monforte de Lemos</v>
      </c>
      <c r="I45" s="21" t="str">
        <f>IFERROR(__xludf.DUMMYFUNCTION("""COMPUTED_VALUE"""),"Lugo")</f>
        <v>Lugo</v>
      </c>
    </row>
    <row r="46">
      <c r="A46" s="22"/>
      <c r="B46" s="39" t="str">
        <f>IFERROR(__xludf.DUMMYFUNCTION("""COMPUTED_VALUE"""),"511")</f>
        <v>511</v>
      </c>
      <c r="C46" s="39" t="str">
        <f>IFERROR(__xludf.DUMMYFUNCTION("""COMPUTED_VALUE"""),"CES")</f>
        <v>CES</v>
      </c>
      <c r="D46" s="40">
        <f>IFERROR(__xludf.DUMMYFUNCTION("""COMPUTED_VALUE"""),511010.0)</f>
        <v>511010</v>
      </c>
      <c r="E46" s="21" t="str">
        <f>IFERROR(__xludf.DUMMYFUNCTION("""COMPUTED_VALUE"""),"Francés")</f>
        <v>Francés</v>
      </c>
      <c r="F46" s="19" t="str">
        <f>IFERROR(__xludf.DUMMYFUNCTION("""COMPUTED_VALUE"""),"27007247")</f>
        <v>27007247</v>
      </c>
      <c r="G46" s="21" t="str">
        <f>IFERROR(__xludf.DUMMYFUNCTION("""COMPUTED_VALUE"""),"IES Francisco Daviña Rey")</f>
        <v>IES Francisco Daviña Rey</v>
      </c>
      <c r="H46" s="21" t="str">
        <f>IFERROR(__xludf.DUMMYFUNCTION("""COMPUTED_VALUE"""),"Monforte de Lemos")</f>
        <v>Monforte de Lemos</v>
      </c>
      <c r="I46" s="21" t="str">
        <f>IFERROR(__xludf.DUMMYFUNCTION("""COMPUTED_VALUE"""),"Lugo")</f>
        <v>Lugo</v>
      </c>
    </row>
    <row r="47">
      <c r="A47" s="17">
        <f>IFERROR(__xludf.DUMMYFUNCTION("""COMPUTED_VALUE"""),46265.0)</f>
        <v>46265</v>
      </c>
      <c r="B47" s="39" t="str">
        <f>IFERROR(__xludf.DUMMYFUNCTION("""COMPUTED_VALUE"""),"590")</f>
        <v>590</v>
      </c>
      <c r="C47" s="39" t="str">
        <f>IFERROR(__xludf.DUMMYFUNCTION("""COMPUTED_VALUE"""),"PES")</f>
        <v>PES</v>
      </c>
      <c r="D47" s="40">
        <f>IFERROR(__xludf.DUMMYFUNCTION("""COMPUTED_VALUE"""),590053.0)</f>
        <v>590053</v>
      </c>
      <c r="E47" s="21" t="str">
        <f>IFERROR(__xludf.DUMMYFUNCTION("""COMPUTED_VALUE"""),"Lingua e literatura galega")</f>
        <v>Lingua e literatura galega</v>
      </c>
      <c r="F47" s="19" t="str">
        <f>IFERROR(__xludf.DUMMYFUNCTION("""COMPUTED_VALUE"""),"27007247")</f>
        <v>27007247</v>
      </c>
      <c r="G47" s="21" t="str">
        <f>IFERROR(__xludf.DUMMYFUNCTION("""COMPUTED_VALUE"""),"IES Francisco Daviña Rey")</f>
        <v>IES Francisco Daviña Rey</v>
      </c>
      <c r="H47" s="21" t="str">
        <f>IFERROR(__xludf.DUMMYFUNCTION("""COMPUTED_VALUE"""),"Monforte de Lemos")</f>
        <v>Monforte de Lemos</v>
      </c>
      <c r="I47" s="21" t="str">
        <f>IFERROR(__xludf.DUMMYFUNCTION("""COMPUTED_VALUE"""),"Lugo")</f>
        <v>Lugo</v>
      </c>
    </row>
    <row r="48">
      <c r="A48" s="17"/>
      <c r="B48" s="39" t="str">
        <f>IFERROR(__xludf.DUMMYFUNCTION("""COMPUTED_VALUE"""),"590")</f>
        <v>590</v>
      </c>
      <c r="C48" s="39" t="str">
        <f>IFERROR(__xludf.DUMMYFUNCTION("""COMPUTED_VALUE"""),"PES")</f>
        <v>PES</v>
      </c>
      <c r="D48" s="40">
        <f>IFERROR(__xludf.DUMMYFUNCTION("""COMPUTED_VALUE"""),590124.0)</f>
        <v>590124</v>
      </c>
      <c r="E48" s="21" t="str">
        <f>IFERROR(__xludf.DUMMYFUNCTION("""COMPUTED_VALUE"""),"Sistemas electrónicos")</f>
        <v>Sistemas electrónicos</v>
      </c>
      <c r="F48" s="19" t="str">
        <f>IFERROR(__xludf.DUMMYFUNCTION("""COMPUTED_VALUE"""),"27007247")</f>
        <v>27007247</v>
      </c>
      <c r="G48" s="21" t="str">
        <f>IFERROR(__xludf.DUMMYFUNCTION("""COMPUTED_VALUE"""),"IES Francisco Daviña Rey")</f>
        <v>IES Francisco Daviña Rey</v>
      </c>
      <c r="H48" s="21" t="str">
        <f>IFERROR(__xludf.DUMMYFUNCTION("""COMPUTED_VALUE"""),"Monforte de Lemos")</f>
        <v>Monforte de Lemos</v>
      </c>
      <c r="I48" s="21" t="str">
        <f>IFERROR(__xludf.DUMMYFUNCTION("""COMPUTED_VALUE"""),"Lugo")</f>
        <v>Lugo</v>
      </c>
    </row>
    <row r="49">
      <c r="A49" s="17"/>
      <c r="B49" s="39" t="str">
        <f>IFERROR(__xludf.DUMMYFUNCTION("""COMPUTED_VALUE"""),"591")</f>
        <v>591</v>
      </c>
      <c r="C49" s="39" t="str">
        <f>IFERROR(__xludf.DUMMYFUNCTION("""COMPUTED_VALUE"""),"PTFP")</f>
        <v>PTFP</v>
      </c>
      <c r="D49" s="40">
        <f>IFERROR(__xludf.DUMMYFUNCTION("""COMPUTED_VALUE"""),591206.0)</f>
        <v>591206</v>
      </c>
      <c r="E49" s="21" t="str">
        <f>IFERROR(__xludf.DUMMYFUNCTION("""COMPUTED_VALUE"""),"Instalacións electrotécnicas")</f>
        <v>Instalacións electrotécnicas</v>
      </c>
      <c r="F49" s="19" t="str">
        <f>IFERROR(__xludf.DUMMYFUNCTION("""COMPUTED_VALUE"""),"27007247")</f>
        <v>27007247</v>
      </c>
      <c r="G49" s="21" t="str">
        <f>IFERROR(__xludf.DUMMYFUNCTION("""COMPUTED_VALUE"""),"IES Francisco Daviña Rey")</f>
        <v>IES Francisco Daviña Rey</v>
      </c>
      <c r="H49" s="21" t="str">
        <f>IFERROR(__xludf.DUMMYFUNCTION("""COMPUTED_VALUE"""),"Monforte de Lemos")</f>
        <v>Monforte de Lemos</v>
      </c>
      <c r="I49" s="21" t="str">
        <f>IFERROR(__xludf.DUMMYFUNCTION("""COMPUTED_VALUE"""),"Lugo")</f>
        <v>Lugo</v>
      </c>
    </row>
    <row r="50">
      <c r="A50" s="17">
        <f>IFERROR(__xludf.DUMMYFUNCTION("""COMPUTED_VALUE"""),46265.0)</f>
        <v>46265</v>
      </c>
      <c r="B50" s="39" t="str">
        <f>IFERROR(__xludf.DUMMYFUNCTION("""COMPUTED_VALUE"""),"511")</f>
        <v>511</v>
      </c>
      <c r="C50" s="39" t="str">
        <f>IFERROR(__xludf.DUMMYFUNCTION("""COMPUTED_VALUE"""),"CES")</f>
        <v>CES</v>
      </c>
      <c r="D50" s="40">
        <f>IFERROR(__xludf.DUMMYFUNCTION("""COMPUTED_VALUE"""),511008.0)</f>
        <v>511008</v>
      </c>
      <c r="E50" s="21" t="str">
        <f>IFERROR(__xludf.DUMMYFUNCTION("""COMPUTED_VALUE"""),"Bioloxía e xeoloxía")</f>
        <v>Bioloxía e xeoloxía</v>
      </c>
      <c r="F50" s="19" t="str">
        <f>IFERROR(__xludf.DUMMYFUNCTION("""COMPUTED_VALUE"""),"27015311")</f>
        <v>27015311</v>
      </c>
      <c r="G50" s="21" t="str">
        <f>IFERROR(__xludf.DUMMYFUNCTION("""COMPUTED_VALUE"""),"IES A Pinguela")</f>
        <v>IES A Pinguela</v>
      </c>
      <c r="H50" s="21" t="str">
        <f>IFERROR(__xludf.DUMMYFUNCTION("""COMPUTED_VALUE"""),"Monforte de Lemos")</f>
        <v>Monforte de Lemos</v>
      </c>
      <c r="I50" s="21" t="str">
        <f>IFERROR(__xludf.DUMMYFUNCTION("""COMPUTED_VALUE"""),"Lugo")</f>
        <v>Lugo</v>
      </c>
    </row>
    <row r="51">
      <c r="A51" s="17">
        <f>IFERROR(__xludf.DUMMYFUNCTION("""COMPUTED_VALUE"""),46265.0)</f>
        <v>46265</v>
      </c>
      <c r="B51" s="39" t="str">
        <f>IFERROR(__xludf.DUMMYFUNCTION("""COMPUTED_VALUE"""),"511")</f>
        <v>511</v>
      </c>
      <c r="C51" s="39" t="str">
        <f>IFERROR(__xludf.DUMMYFUNCTION("""COMPUTED_VALUE"""),"CES")</f>
        <v>CES</v>
      </c>
      <c r="D51" s="40">
        <f>IFERROR(__xludf.DUMMYFUNCTION("""COMPUTED_VALUE"""),511101.0)</f>
        <v>511101</v>
      </c>
      <c r="E51" s="21" t="str">
        <f>IFERROR(__xludf.DUMMYFUNCTION("""COMPUTED_VALUE"""),"Administración de empresas")</f>
        <v>Administración de empresas</v>
      </c>
      <c r="F51" s="19" t="str">
        <f>IFERROR(__xludf.DUMMYFUNCTION("""COMPUTED_VALUE"""),"27015311")</f>
        <v>27015311</v>
      </c>
      <c r="G51" s="21" t="str">
        <f>IFERROR(__xludf.DUMMYFUNCTION("""COMPUTED_VALUE"""),"IES A Pinguela")</f>
        <v>IES A Pinguela</v>
      </c>
      <c r="H51" s="21" t="str">
        <f>IFERROR(__xludf.DUMMYFUNCTION("""COMPUTED_VALUE"""),"Monforte de Lemos")</f>
        <v>Monforte de Lemos</v>
      </c>
      <c r="I51" s="21" t="str">
        <f>IFERROR(__xludf.DUMMYFUNCTION("""COMPUTED_VALUE"""),"Lugo")</f>
        <v>Lugo</v>
      </c>
    </row>
    <row r="52">
      <c r="A52" s="17">
        <f>IFERROR(__xludf.DUMMYFUNCTION("""COMPUTED_VALUE"""),46265.0)</f>
        <v>46265</v>
      </c>
      <c r="B52" s="39" t="str">
        <f>IFERROR(__xludf.DUMMYFUNCTION("""COMPUTED_VALUE"""),"590")</f>
        <v>590</v>
      </c>
      <c r="C52" s="39" t="str">
        <f>IFERROR(__xludf.DUMMYFUNCTION("""COMPUTED_VALUE"""),"PES")</f>
        <v>PES</v>
      </c>
      <c r="D52" s="40">
        <f>IFERROR(__xludf.DUMMYFUNCTION("""COMPUTED_VALUE"""),590006.0)</f>
        <v>590006</v>
      </c>
      <c r="E52" s="21" t="str">
        <f>IFERROR(__xludf.DUMMYFUNCTION("""COMPUTED_VALUE"""),"Matemáticas")</f>
        <v>Matemáticas</v>
      </c>
      <c r="F52" s="19" t="str">
        <f>IFERROR(__xludf.DUMMYFUNCTION("""COMPUTED_VALUE"""),"27015311")</f>
        <v>27015311</v>
      </c>
      <c r="G52" s="21" t="str">
        <f>IFERROR(__xludf.DUMMYFUNCTION("""COMPUTED_VALUE"""),"IES A Pinguela")</f>
        <v>IES A Pinguela</v>
      </c>
      <c r="H52" s="21" t="str">
        <f>IFERROR(__xludf.DUMMYFUNCTION("""COMPUTED_VALUE"""),"Monforte de Lemos")</f>
        <v>Monforte de Lemos</v>
      </c>
      <c r="I52" s="21" t="str">
        <f>IFERROR(__xludf.DUMMYFUNCTION("""COMPUTED_VALUE"""),"Lugo")</f>
        <v>Lugo</v>
      </c>
    </row>
    <row r="53">
      <c r="A53" s="17">
        <f>IFERROR(__xludf.DUMMYFUNCTION("""COMPUTED_VALUE"""),46265.0)</f>
        <v>46265</v>
      </c>
      <c r="B53" s="39" t="str">
        <f>IFERROR(__xludf.DUMMYFUNCTION("""COMPUTED_VALUE"""),"590")</f>
        <v>590</v>
      </c>
      <c r="C53" s="39" t="str">
        <f>IFERROR(__xludf.DUMMYFUNCTION("""COMPUTED_VALUE"""),"PES")</f>
        <v>PES</v>
      </c>
      <c r="D53" s="40">
        <f>IFERROR(__xludf.DUMMYFUNCTION("""COMPUTED_VALUE"""),590011.0)</f>
        <v>590011</v>
      </c>
      <c r="E53" s="21" t="str">
        <f>IFERROR(__xludf.DUMMYFUNCTION("""COMPUTED_VALUE"""),"Inglés")</f>
        <v>Inglés</v>
      </c>
      <c r="F53" s="19" t="str">
        <f>IFERROR(__xludf.DUMMYFUNCTION("""COMPUTED_VALUE"""),"27015311")</f>
        <v>27015311</v>
      </c>
      <c r="G53" s="21" t="str">
        <f>IFERROR(__xludf.DUMMYFUNCTION("""COMPUTED_VALUE"""),"IES A Pinguela")</f>
        <v>IES A Pinguela</v>
      </c>
      <c r="H53" s="21" t="str">
        <f>IFERROR(__xludf.DUMMYFUNCTION("""COMPUTED_VALUE"""),"Monforte de Lemos")</f>
        <v>Monforte de Lemos</v>
      </c>
      <c r="I53" s="21" t="str">
        <f>IFERROR(__xludf.DUMMYFUNCTION("""COMPUTED_VALUE"""),"Lugo")</f>
        <v>Lugo</v>
      </c>
    </row>
    <row r="54">
      <c r="A54" s="17">
        <f>IFERROR(__xludf.DUMMYFUNCTION("""COMPUTED_VALUE"""),46265.0)</f>
        <v>46265</v>
      </c>
      <c r="B54" s="39" t="str">
        <f>IFERROR(__xludf.DUMMYFUNCTION("""COMPUTED_VALUE"""),"598")</f>
        <v>598</v>
      </c>
      <c r="C54" s="39" t="str">
        <f>IFERROR(__xludf.DUMMYFUNCTION("""COMPUTED_VALUE"""),"PESSFP")</f>
        <v>PESSFP</v>
      </c>
      <c r="D54" s="40">
        <f>IFERROR(__xludf.DUMMYFUNCTION("""COMPUTED_VALUE"""),598007.0)</f>
        <v>598007</v>
      </c>
      <c r="E54" s="21" t="str">
        <f>IFERROR(__xludf.DUMMYFUNCTION("""COMPUTED_VALUE"""),"Peiteado")</f>
        <v>Peiteado</v>
      </c>
      <c r="F54" s="19" t="str">
        <f>IFERROR(__xludf.DUMMYFUNCTION("""COMPUTED_VALUE"""),"27015311")</f>
        <v>27015311</v>
      </c>
      <c r="G54" s="21" t="str">
        <f>IFERROR(__xludf.DUMMYFUNCTION("""COMPUTED_VALUE"""),"IES A Pinguela")</f>
        <v>IES A Pinguela</v>
      </c>
      <c r="H54" s="21" t="str">
        <f>IFERROR(__xludf.DUMMYFUNCTION("""COMPUTED_VALUE"""),"Monforte de Lemos")</f>
        <v>Monforte de Lemos</v>
      </c>
      <c r="I54" s="21" t="str">
        <f>IFERROR(__xludf.DUMMYFUNCTION("""COMPUTED_VALUE"""),"Lugo")</f>
        <v>Lugo</v>
      </c>
    </row>
    <row r="55">
      <c r="A55" s="17">
        <f>IFERROR(__xludf.DUMMYFUNCTION("""COMPUTED_VALUE"""),46265.0)</f>
        <v>46265</v>
      </c>
      <c r="B55" s="39" t="str">
        <f>IFERROR(__xludf.DUMMYFUNCTION("""COMPUTED_VALUE"""),"590")</f>
        <v>590</v>
      </c>
      <c r="C55" s="39" t="str">
        <f>IFERROR(__xludf.DUMMYFUNCTION("""COMPUTED_VALUE"""),"PES")</f>
        <v>PES</v>
      </c>
      <c r="D55" s="40">
        <f>IFERROR(__xludf.DUMMYFUNCTION("""COMPUTED_VALUE"""),590053.0)</f>
        <v>590053</v>
      </c>
      <c r="E55" s="21" t="str">
        <f>IFERROR(__xludf.DUMMYFUNCTION("""COMPUTED_VALUE"""),"Lingua e literatura galega")</f>
        <v>Lingua e literatura galega</v>
      </c>
      <c r="F55" s="19" t="str">
        <f>IFERROR(__xludf.DUMMYFUNCTION("""COMPUTED_VALUE"""),"27020811")</f>
        <v>27020811</v>
      </c>
      <c r="G55" s="21" t="str">
        <f>IFERROR(__xludf.DUMMYFUNCTION("""COMPUTED_VALUE"""),"EPAPU de Bonxe")</f>
        <v>EPAPU de Bonxe</v>
      </c>
      <c r="H55" s="21" t="str">
        <f>IFERROR(__xludf.DUMMYFUNCTION("""COMPUTED_VALUE"""),"Outeiro de Rei")</f>
        <v>Outeiro de Rei</v>
      </c>
      <c r="I55" s="21" t="str">
        <f>IFERROR(__xludf.DUMMYFUNCTION("""COMPUTED_VALUE"""),"Lugo")</f>
        <v>Lugo</v>
      </c>
    </row>
    <row r="56">
      <c r="A56" s="17"/>
      <c r="B56" s="39" t="str">
        <f>IFERROR(__xludf.DUMMYFUNCTION("""COMPUTED_VALUE"""),"590")</f>
        <v>590</v>
      </c>
      <c r="C56" s="39" t="str">
        <f>IFERROR(__xludf.DUMMYFUNCTION("""COMPUTED_VALUE"""),"PES")</f>
        <v>PES</v>
      </c>
      <c r="D56" s="40">
        <f>IFERROR(__xludf.DUMMYFUNCTION("""COMPUTED_VALUE"""),590008.0)</f>
        <v>590008</v>
      </c>
      <c r="E56" s="21" t="str">
        <f>IFERROR(__xludf.DUMMYFUNCTION("""COMPUTED_VALUE"""),"Bioloxía e xeoloxía")</f>
        <v>Bioloxía e xeoloxía</v>
      </c>
      <c r="F56" s="19" t="str">
        <f>IFERROR(__xludf.DUMMYFUNCTION("""COMPUTED_VALUE"""),"27015189")</f>
        <v>27015189</v>
      </c>
      <c r="G56" s="21" t="str">
        <f>IFERROR(__xludf.DUMMYFUNCTION("""COMPUTED_VALUE"""),"IES de Quiroga")</f>
        <v>IES de Quiroga</v>
      </c>
      <c r="H56" s="21" t="str">
        <f>IFERROR(__xludf.DUMMYFUNCTION("""COMPUTED_VALUE"""),"Quiroga")</f>
        <v>Quiroga</v>
      </c>
      <c r="I56" s="21" t="str">
        <f>IFERROR(__xludf.DUMMYFUNCTION("""COMPUTED_VALUE"""),"Lugo")</f>
        <v>Lugo</v>
      </c>
    </row>
    <row r="57">
      <c r="A57" s="22"/>
      <c r="B57" s="39" t="str">
        <f>IFERROR(__xludf.DUMMYFUNCTION("""COMPUTED_VALUE"""),"590")</f>
        <v>590</v>
      </c>
      <c r="C57" s="39" t="str">
        <f>IFERROR(__xludf.DUMMYFUNCTION("""COMPUTED_VALUE"""),"PES")</f>
        <v>PES</v>
      </c>
      <c r="D57" s="40">
        <f>IFERROR(__xludf.DUMMYFUNCTION("""COMPUTED_VALUE"""),590061.0)</f>
        <v>590061</v>
      </c>
      <c r="E57" s="21" t="str">
        <f>IFERROR(__xludf.DUMMYFUNCTION("""COMPUTED_VALUE"""),"Economía")</f>
        <v>Economía</v>
      </c>
      <c r="F57" s="19" t="str">
        <f>IFERROR(__xludf.DUMMYFUNCTION("""COMPUTED_VALUE"""),"27015189")</f>
        <v>27015189</v>
      </c>
      <c r="G57" s="21" t="str">
        <f>IFERROR(__xludf.DUMMYFUNCTION("""COMPUTED_VALUE"""),"IES de Quiroga")</f>
        <v>IES de Quiroga</v>
      </c>
      <c r="H57" s="21" t="str">
        <f>IFERROR(__xludf.DUMMYFUNCTION("""COMPUTED_VALUE"""),"Quiroga")</f>
        <v>Quiroga</v>
      </c>
      <c r="I57" s="21" t="str">
        <f>IFERROR(__xludf.DUMMYFUNCTION("""COMPUTED_VALUE"""),"Lugo")</f>
        <v>Lugo</v>
      </c>
    </row>
    <row r="58">
      <c r="A58" s="17"/>
      <c r="B58" s="39" t="str">
        <f>IFERROR(__xludf.DUMMYFUNCTION("""COMPUTED_VALUE"""),"511")</f>
        <v>511</v>
      </c>
      <c r="C58" s="39" t="str">
        <f>IFERROR(__xludf.DUMMYFUNCTION("""COMPUTED_VALUE"""),"CES")</f>
        <v>CES</v>
      </c>
      <c r="D58" s="40">
        <f>IFERROR(__xludf.DUMMYFUNCTION("""COMPUTED_VALUE"""),511006.0)</f>
        <v>511006</v>
      </c>
      <c r="E58" s="21" t="str">
        <f>IFERROR(__xludf.DUMMYFUNCTION("""COMPUTED_VALUE"""),"Matemáticas")</f>
        <v>Matemáticas</v>
      </c>
      <c r="F58" s="19" t="str">
        <f>IFERROR(__xludf.DUMMYFUNCTION("""COMPUTED_VALUE"""),"27016613")</f>
        <v>27016613</v>
      </c>
      <c r="G58" s="21" t="str">
        <f>IFERROR(__xludf.DUMMYFUNCTION("""COMPUTED_VALUE"""),"IES Río Miño")</f>
        <v>IES Río Miño</v>
      </c>
      <c r="H58" s="21" t="str">
        <f>IFERROR(__xludf.DUMMYFUNCTION("""COMPUTED_VALUE"""),"Rábade")</f>
        <v>Rábade</v>
      </c>
      <c r="I58" s="21" t="str">
        <f>IFERROR(__xludf.DUMMYFUNCTION("""COMPUTED_VALUE"""),"Lugo")</f>
        <v>Lugo</v>
      </c>
    </row>
    <row r="59">
      <c r="A59" s="17">
        <f>IFERROR(__xludf.DUMMYFUNCTION("""COMPUTED_VALUE"""),46295.0)</f>
        <v>46295</v>
      </c>
      <c r="B59" s="39" t="str">
        <f>IFERROR(__xludf.DUMMYFUNCTION("""COMPUTED_VALUE"""),"511")</f>
        <v>511</v>
      </c>
      <c r="C59" s="39" t="str">
        <f>IFERROR(__xludf.DUMMYFUNCTION("""COMPUTED_VALUE"""),"CES")</f>
        <v>CES</v>
      </c>
      <c r="D59" s="40">
        <f>IFERROR(__xludf.DUMMYFUNCTION("""COMPUTED_VALUE"""),511011.0)</f>
        <v>511011</v>
      </c>
      <c r="E59" s="21" t="str">
        <f>IFERROR(__xludf.DUMMYFUNCTION("""COMPUTED_VALUE"""),"Inglés")</f>
        <v>Inglés</v>
      </c>
      <c r="F59" s="19" t="str">
        <f>IFERROR(__xludf.DUMMYFUNCTION("""COMPUTED_VALUE"""),"27020902")</f>
        <v>27020902</v>
      </c>
      <c r="G59" s="21" t="str">
        <f>IFERROR(__xludf.DUMMYFUNCTION("""COMPUTED_VALUE"""),"IES de Ribadeo Dionisio Gamallo")</f>
        <v>IES de Ribadeo Dionisio Gamallo</v>
      </c>
      <c r="H59" s="21" t="str">
        <f>IFERROR(__xludf.DUMMYFUNCTION("""COMPUTED_VALUE"""),"Ribadeo")</f>
        <v>Ribadeo</v>
      </c>
      <c r="I59" s="21" t="str">
        <f>IFERROR(__xludf.DUMMYFUNCTION("""COMPUTED_VALUE"""),"Lugo")</f>
        <v>Lugo</v>
      </c>
    </row>
    <row r="60">
      <c r="A60" s="17">
        <f>IFERROR(__xludf.DUMMYFUNCTION("""COMPUTED_VALUE"""),46295.0)</f>
        <v>46295</v>
      </c>
      <c r="B60" s="39" t="str">
        <f>IFERROR(__xludf.DUMMYFUNCTION("""COMPUTED_VALUE"""),"511")</f>
        <v>511</v>
      </c>
      <c r="C60" s="39" t="str">
        <f>IFERROR(__xludf.DUMMYFUNCTION("""COMPUTED_VALUE"""),"CES")</f>
        <v>CES</v>
      </c>
      <c r="D60" s="40">
        <f>IFERROR(__xludf.DUMMYFUNCTION("""COMPUTED_VALUE"""),511053.0)</f>
        <v>511053</v>
      </c>
      <c r="E60" s="21" t="str">
        <f>IFERROR(__xludf.DUMMYFUNCTION("""COMPUTED_VALUE"""),"Lingua e literatura galega")</f>
        <v>Lingua e literatura galega</v>
      </c>
      <c r="F60" s="19" t="str">
        <f>IFERROR(__xludf.DUMMYFUNCTION("""COMPUTED_VALUE"""),"27020902")</f>
        <v>27020902</v>
      </c>
      <c r="G60" s="21" t="str">
        <f>IFERROR(__xludf.DUMMYFUNCTION("""COMPUTED_VALUE"""),"IES de Ribadeo Dionisio Gamallo")</f>
        <v>IES de Ribadeo Dionisio Gamallo</v>
      </c>
      <c r="H60" s="21" t="str">
        <f>IFERROR(__xludf.DUMMYFUNCTION("""COMPUTED_VALUE"""),"Ribadeo")</f>
        <v>Ribadeo</v>
      </c>
      <c r="I60" s="21" t="str">
        <f>IFERROR(__xludf.DUMMYFUNCTION("""COMPUTED_VALUE"""),"Lugo")</f>
        <v>Lugo</v>
      </c>
    </row>
    <row r="61">
      <c r="A61" s="17">
        <f>IFERROR(__xludf.DUMMYFUNCTION("""COMPUTED_VALUE"""),46265.0)</f>
        <v>46265</v>
      </c>
      <c r="B61" s="39" t="str">
        <f>IFERROR(__xludf.DUMMYFUNCTION("""COMPUTED_VALUE"""),"590")</f>
        <v>590</v>
      </c>
      <c r="C61" s="39" t="str">
        <f>IFERROR(__xludf.DUMMYFUNCTION("""COMPUTED_VALUE"""),"PES")</f>
        <v>PES</v>
      </c>
      <c r="D61" s="40">
        <f>IFERROR(__xludf.DUMMYFUNCTION("""COMPUTED_VALUE"""),590112.0)</f>
        <v>590112</v>
      </c>
      <c r="E61" s="21" t="str">
        <f>IFERROR(__xludf.DUMMYFUNCTION("""COMPUTED_VALUE"""),"Organización e proxectos de fabricación mecánica")</f>
        <v>Organización e proxectos de fabricación mecánica</v>
      </c>
      <c r="F61" s="19" t="str">
        <f>IFERROR(__xludf.DUMMYFUNCTION("""COMPUTED_VALUE"""),"27012036")</f>
        <v>27012036</v>
      </c>
      <c r="G61" s="21" t="str">
        <f>IFERROR(__xludf.DUMMYFUNCTION("""COMPUTED_VALUE"""),"IES Gregorio Fernández")</f>
        <v>IES Gregorio Fernández</v>
      </c>
      <c r="H61" s="21" t="str">
        <f>IFERROR(__xludf.DUMMYFUNCTION("""COMPUTED_VALUE"""),"Sarria")</f>
        <v>Sarria</v>
      </c>
      <c r="I61" s="21" t="str">
        <f>IFERROR(__xludf.DUMMYFUNCTION("""COMPUTED_VALUE"""),"Lugo")</f>
        <v>Lugo</v>
      </c>
    </row>
    <row r="62">
      <c r="A62" s="17">
        <f>IFERROR(__xludf.DUMMYFUNCTION("""COMPUTED_VALUE"""),46387.0)</f>
        <v>46387</v>
      </c>
      <c r="B62" s="39" t="str">
        <f>IFERROR(__xludf.DUMMYFUNCTION("""COMPUTED_VALUE"""),"590")</f>
        <v>590</v>
      </c>
      <c r="C62" s="39" t="str">
        <f>IFERROR(__xludf.DUMMYFUNCTION("""COMPUTED_VALUE"""),"PES")</f>
        <v>PES</v>
      </c>
      <c r="D62" s="40">
        <f>IFERROR(__xludf.DUMMYFUNCTION("""COMPUTED_VALUE"""),590010.0)</f>
        <v>590010</v>
      </c>
      <c r="E62" s="21" t="str">
        <f>IFERROR(__xludf.DUMMYFUNCTION("""COMPUTED_VALUE"""),"Francés")</f>
        <v>Francés</v>
      </c>
      <c r="F62" s="19" t="str">
        <f>IFERROR(__xludf.DUMMYFUNCTION("""COMPUTED_VALUE"""),"27012048")</f>
        <v>27012048</v>
      </c>
      <c r="G62" s="21" t="str">
        <f>IFERROR(__xludf.DUMMYFUNCTION("""COMPUTED_VALUE"""),"IES Xograr Afonso Gómez de Sarria")</f>
        <v>IES Xograr Afonso Gómez de Sarria</v>
      </c>
      <c r="H62" s="21" t="str">
        <f>IFERROR(__xludf.DUMMYFUNCTION("""COMPUTED_VALUE"""),"Sarria")</f>
        <v>Sarria</v>
      </c>
      <c r="I62" s="21" t="str">
        <f>IFERROR(__xludf.DUMMYFUNCTION("""COMPUTED_VALUE"""),"Lugo")</f>
        <v>Lugo</v>
      </c>
    </row>
    <row r="63">
      <c r="A63" s="17">
        <f>IFERROR(__xludf.DUMMYFUNCTION("""COMPUTED_VALUE"""),46265.0)</f>
        <v>46265</v>
      </c>
      <c r="B63" s="39" t="str">
        <f>IFERROR(__xludf.DUMMYFUNCTION("""COMPUTED_VALUE"""),"590")</f>
        <v>590</v>
      </c>
      <c r="C63" s="39" t="str">
        <f>IFERROR(__xludf.DUMMYFUNCTION("""COMPUTED_VALUE"""),"PES")</f>
        <v>PES</v>
      </c>
      <c r="D63" s="40">
        <f>IFERROR(__xludf.DUMMYFUNCTION("""COMPUTED_VALUE"""),590010.0)</f>
        <v>590010</v>
      </c>
      <c r="E63" s="21" t="str">
        <f>IFERROR(__xludf.DUMMYFUNCTION("""COMPUTED_VALUE"""),"Francés")</f>
        <v>Francés</v>
      </c>
      <c r="F63" s="19" t="str">
        <f>IFERROR(__xludf.DUMMYFUNCTION("""COMPUTED_VALUE"""),"27012504")</f>
        <v>27012504</v>
      </c>
      <c r="G63" s="21" t="str">
        <f>IFERROR(__xludf.DUMMYFUNCTION("""COMPUTED_VALUE"""),"CPI San Tomé do Carballo")</f>
        <v>CPI San Tomé do Carballo</v>
      </c>
      <c r="H63" s="21" t="str">
        <f>IFERROR(__xludf.DUMMYFUNCTION("""COMPUTED_VALUE"""),"Taboada")</f>
        <v>Taboada</v>
      </c>
      <c r="I63" s="21" t="str">
        <f>IFERROR(__xludf.DUMMYFUNCTION("""COMPUTED_VALUE"""),"Lugo")</f>
        <v>Lugo</v>
      </c>
    </row>
    <row r="64">
      <c r="A64" s="17">
        <f>IFERROR(__xludf.DUMMYFUNCTION("""COMPUTED_VALUE"""),46295.0)</f>
        <v>46295</v>
      </c>
      <c r="B64" s="39" t="str">
        <f>IFERROR(__xludf.DUMMYFUNCTION("""COMPUTED_VALUE"""),"590")</f>
        <v>590</v>
      </c>
      <c r="C64" s="39" t="str">
        <f>IFERROR(__xludf.DUMMYFUNCTION("""COMPUTED_VALUE"""),"PES")</f>
        <v>PES</v>
      </c>
      <c r="D64" s="40">
        <f>IFERROR(__xludf.DUMMYFUNCTION("""COMPUTED_VALUE"""),590053.0)</f>
        <v>590053</v>
      </c>
      <c r="E64" s="21" t="str">
        <f>IFERROR(__xludf.DUMMYFUNCTION("""COMPUTED_VALUE"""),"Lingua e literatura galega")</f>
        <v>Lingua e literatura galega</v>
      </c>
      <c r="F64" s="19" t="str">
        <f>IFERROR(__xludf.DUMMYFUNCTION("""COMPUTED_VALUE"""),"27013326")</f>
        <v>27013326</v>
      </c>
      <c r="G64" s="21" t="str">
        <f>IFERROR(__xludf.DUMMYFUNCTION("""COMPUTED_VALUE"""),"IES Lois Peña Novo")</f>
        <v>IES Lois Peña Novo</v>
      </c>
      <c r="H64" s="21" t="str">
        <f>IFERROR(__xludf.DUMMYFUNCTION("""COMPUTED_VALUE"""),"Vilalba")</f>
        <v>Vilalba</v>
      </c>
      <c r="I64" s="21" t="str">
        <f>IFERROR(__xludf.DUMMYFUNCTION("""COMPUTED_VALUE"""),"Lugo")</f>
        <v>Lugo</v>
      </c>
    </row>
    <row r="65">
      <c r="A65" s="17">
        <f>IFERROR(__xludf.DUMMYFUNCTION("""COMPUTED_VALUE"""),46372.0)</f>
        <v>46372</v>
      </c>
      <c r="B65" s="39" t="str">
        <f>IFERROR(__xludf.DUMMYFUNCTION("""COMPUTED_VALUE"""),"590")</f>
        <v>590</v>
      </c>
      <c r="C65" s="39" t="str">
        <f>IFERROR(__xludf.DUMMYFUNCTION("""COMPUTED_VALUE"""),"PES")</f>
        <v>PES</v>
      </c>
      <c r="D65" s="40">
        <f>IFERROR(__xludf.DUMMYFUNCTION("""COMPUTED_VALUE"""),590101.0)</f>
        <v>590101</v>
      </c>
      <c r="E65" s="21" t="str">
        <f>IFERROR(__xludf.DUMMYFUNCTION("""COMPUTED_VALUE"""),"Administración de empresas")</f>
        <v>Administración de empresas</v>
      </c>
      <c r="F65" s="19" t="str">
        <f>IFERROR(__xludf.DUMMYFUNCTION("""COMPUTED_VALUE"""),"27013326")</f>
        <v>27013326</v>
      </c>
      <c r="G65" s="21" t="str">
        <f>IFERROR(__xludf.DUMMYFUNCTION("""COMPUTED_VALUE"""),"IES Lois Peña Novo")</f>
        <v>IES Lois Peña Novo</v>
      </c>
      <c r="H65" s="21" t="str">
        <f>IFERROR(__xludf.DUMMYFUNCTION("""COMPUTED_VALUE"""),"Vilalba")</f>
        <v>Vilalba</v>
      </c>
      <c r="I65" s="21" t="str">
        <f>IFERROR(__xludf.DUMMYFUNCTION("""COMPUTED_VALUE"""),"Lugo")</f>
        <v>Lugo</v>
      </c>
    </row>
    <row r="66">
      <c r="A66" s="17">
        <f>IFERROR(__xludf.DUMMYFUNCTION("""COMPUTED_VALUE"""),46265.0)</f>
        <v>46265</v>
      </c>
      <c r="B66" s="39" t="str">
        <f>IFERROR(__xludf.DUMMYFUNCTION("""COMPUTED_VALUE"""),"591")</f>
        <v>591</v>
      </c>
      <c r="C66" s="39" t="str">
        <f>IFERROR(__xludf.DUMMYFUNCTION("""COMPUTED_VALUE"""),"PTFP")</f>
        <v>PTFP</v>
      </c>
      <c r="D66" s="40">
        <f>IFERROR(__xludf.DUMMYFUNCTION("""COMPUTED_VALUE"""),591209.0)</f>
        <v>591209</v>
      </c>
      <c r="E66" s="21" t="str">
        <f>IFERROR(__xludf.DUMMYFUNCTION("""COMPUTED_VALUE"""),"Mantemento de vehículos")</f>
        <v>Mantemento de vehículos</v>
      </c>
      <c r="F66" s="19" t="str">
        <f>IFERROR(__xludf.DUMMYFUNCTION("""COMPUTED_VALUE"""),"27013326")</f>
        <v>27013326</v>
      </c>
      <c r="G66" s="21" t="str">
        <f>IFERROR(__xludf.DUMMYFUNCTION("""COMPUTED_VALUE"""),"IES Lois Peña Novo")</f>
        <v>IES Lois Peña Novo</v>
      </c>
      <c r="H66" s="21" t="str">
        <f>IFERROR(__xludf.DUMMYFUNCTION("""COMPUTED_VALUE"""),"Vilalba")</f>
        <v>Vilalba</v>
      </c>
      <c r="I66" s="21" t="str">
        <f>IFERROR(__xludf.DUMMYFUNCTION("""COMPUTED_VALUE"""),"Lugo")</f>
        <v>Lugo</v>
      </c>
    </row>
    <row r="67">
      <c r="A67" s="17">
        <f>IFERROR(__xludf.DUMMYFUNCTION("""COMPUTED_VALUE"""),46265.0)</f>
        <v>46265</v>
      </c>
      <c r="B67" s="39" t="str">
        <f>IFERROR(__xludf.DUMMYFUNCTION("""COMPUTED_VALUE"""),"591")</f>
        <v>591</v>
      </c>
      <c r="C67" s="39" t="str">
        <f>IFERROR(__xludf.DUMMYFUNCTION("""COMPUTED_VALUE"""),"PTFP")</f>
        <v>PTFP</v>
      </c>
      <c r="D67" s="40">
        <f>IFERROR(__xludf.DUMMYFUNCTION("""COMPUTED_VALUE"""),591209.0)</f>
        <v>591209</v>
      </c>
      <c r="E67" s="21" t="str">
        <f>IFERROR(__xludf.DUMMYFUNCTION("""COMPUTED_VALUE"""),"Mantemento de vehículos")</f>
        <v>Mantemento de vehículos</v>
      </c>
      <c r="F67" s="19" t="str">
        <f>IFERROR(__xludf.DUMMYFUNCTION("""COMPUTED_VALUE"""),"27013326")</f>
        <v>27013326</v>
      </c>
      <c r="G67" s="21" t="str">
        <f>IFERROR(__xludf.DUMMYFUNCTION("""COMPUTED_VALUE"""),"IES Lois Peña Novo")</f>
        <v>IES Lois Peña Novo</v>
      </c>
      <c r="H67" s="21" t="str">
        <f>IFERROR(__xludf.DUMMYFUNCTION("""COMPUTED_VALUE"""),"Vilalba")</f>
        <v>Vilalba</v>
      </c>
      <c r="I67" s="21" t="str">
        <f>IFERROR(__xludf.DUMMYFUNCTION("""COMPUTED_VALUE"""),"Lugo")</f>
        <v>Lugo</v>
      </c>
    </row>
    <row r="68">
      <c r="A68" s="17">
        <f>IFERROR(__xludf.DUMMYFUNCTION("""COMPUTED_VALUE"""),46265.0)</f>
        <v>46265</v>
      </c>
      <c r="B68" s="39" t="str">
        <f>IFERROR(__xludf.DUMMYFUNCTION("""COMPUTED_VALUE"""),"590")</f>
        <v>590</v>
      </c>
      <c r="C68" s="39" t="str">
        <f>IFERROR(__xludf.DUMMYFUNCTION("""COMPUTED_VALUE"""),"PES")</f>
        <v>PES</v>
      </c>
      <c r="D68" s="40">
        <f>IFERROR(__xludf.DUMMYFUNCTION("""COMPUTED_VALUE"""),590011.0)</f>
        <v>590011</v>
      </c>
      <c r="E68" s="21" t="str">
        <f>IFERROR(__xludf.DUMMYFUNCTION("""COMPUTED_VALUE"""),"Inglés")</f>
        <v>Inglés</v>
      </c>
      <c r="F68" s="19" t="str">
        <f>IFERROR(__xludf.DUMMYFUNCTION("""COMPUTED_VALUE"""),"27013636")</f>
        <v>27013636</v>
      </c>
      <c r="G68" s="21" t="str">
        <f>IFERROR(__xludf.DUMMYFUNCTION("""COMPUTED_VALUE"""),"IES María Sarmiento")</f>
        <v>IES María Sarmiento</v>
      </c>
      <c r="H68" s="21" t="str">
        <f>IFERROR(__xludf.DUMMYFUNCTION("""COMPUTED_VALUE"""),"Viveiro")</f>
        <v>Viveiro</v>
      </c>
      <c r="I68" s="21" t="str">
        <f>IFERROR(__xludf.DUMMYFUNCTION("""COMPUTED_VALUE"""),"Lugo")</f>
        <v>Lugo</v>
      </c>
    </row>
    <row r="69">
      <c r="A69" s="17">
        <f>IFERROR(__xludf.DUMMYFUNCTION("""COMPUTED_VALUE"""),46265.0)</f>
        <v>46265</v>
      </c>
      <c r="B69" s="39" t="str">
        <f>IFERROR(__xludf.DUMMYFUNCTION("""COMPUTED_VALUE"""),"590")</f>
        <v>590</v>
      </c>
      <c r="C69" s="39" t="str">
        <f>IFERROR(__xludf.DUMMYFUNCTION("""COMPUTED_VALUE"""),"PES")</f>
        <v>PES</v>
      </c>
      <c r="D69" s="40">
        <f>IFERROR(__xludf.DUMMYFUNCTION("""COMPUTED_VALUE"""),590017.0)</f>
        <v>590017</v>
      </c>
      <c r="E69" s="21" t="str">
        <f>IFERROR(__xludf.DUMMYFUNCTION("""COMPUTED_VALUE"""),"Educación física")</f>
        <v>Educación física</v>
      </c>
      <c r="F69" s="19" t="str">
        <f>IFERROR(__xludf.DUMMYFUNCTION("""COMPUTED_VALUE"""),"27013636")</f>
        <v>27013636</v>
      </c>
      <c r="G69" s="21" t="str">
        <f>IFERROR(__xludf.DUMMYFUNCTION("""COMPUTED_VALUE"""),"IES María Sarmiento")</f>
        <v>IES María Sarmiento</v>
      </c>
      <c r="H69" s="21" t="str">
        <f>IFERROR(__xludf.DUMMYFUNCTION("""COMPUTED_VALUE"""),"Viveiro")</f>
        <v>Viveiro</v>
      </c>
      <c r="I69" s="21" t="str">
        <f>IFERROR(__xludf.DUMMYFUNCTION("""COMPUTED_VALUE"""),"Lugo")</f>
        <v>Lugo</v>
      </c>
    </row>
    <row r="70">
      <c r="A70" s="17">
        <f>IFERROR(__xludf.DUMMYFUNCTION("""COMPUTED_VALUE"""),46265.0)</f>
        <v>46265</v>
      </c>
      <c r="B70" s="39" t="str">
        <f>IFERROR(__xludf.DUMMYFUNCTION("""COMPUTED_VALUE"""),"590")</f>
        <v>590</v>
      </c>
      <c r="C70" s="39" t="str">
        <f>IFERROR(__xludf.DUMMYFUNCTION("""COMPUTED_VALUE"""),"PES")</f>
        <v>PES</v>
      </c>
      <c r="D70" s="40">
        <f>IFERROR(__xludf.DUMMYFUNCTION("""COMPUTED_VALUE"""),590006.0)</f>
        <v>590006</v>
      </c>
      <c r="E70" s="21" t="str">
        <f>IFERROR(__xludf.DUMMYFUNCTION("""COMPUTED_VALUE"""),"Matemáticas")</f>
        <v>Matemáticas</v>
      </c>
      <c r="F70" s="19" t="str">
        <f>IFERROR(__xludf.DUMMYFUNCTION("""COMPUTED_VALUE"""),"27013648")</f>
        <v>27013648</v>
      </c>
      <c r="G70" s="21" t="str">
        <f>IFERROR(__xludf.DUMMYFUNCTION("""COMPUTED_VALUE"""),"IES Vilar Ponte")</f>
        <v>IES Vilar Ponte</v>
      </c>
      <c r="H70" s="21" t="str">
        <f>IFERROR(__xludf.DUMMYFUNCTION("""COMPUTED_VALUE"""),"Viveiro")</f>
        <v>Viveiro</v>
      </c>
      <c r="I70" s="21" t="str">
        <f>IFERROR(__xludf.DUMMYFUNCTION("""COMPUTED_VALUE"""),"Lugo")</f>
        <v>Lugo</v>
      </c>
    </row>
    <row r="71">
      <c r="A71" s="17">
        <f>IFERROR(__xludf.DUMMYFUNCTION("""COMPUTED_VALUE"""),46329.0)</f>
        <v>46329</v>
      </c>
      <c r="B71" s="39" t="str">
        <f>IFERROR(__xludf.DUMMYFUNCTION("""COMPUTED_VALUE"""),"590")</f>
        <v>590</v>
      </c>
      <c r="C71" s="39" t="str">
        <f>IFERROR(__xludf.DUMMYFUNCTION("""COMPUTED_VALUE"""),"PES")</f>
        <v>PES</v>
      </c>
      <c r="D71" s="40">
        <f>IFERROR(__xludf.DUMMYFUNCTION("""COMPUTED_VALUE"""),590009.0)</f>
        <v>590009</v>
      </c>
      <c r="E71" s="21" t="str">
        <f>IFERROR(__xludf.DUMMYFUNCTION("""COMPUTED_VALUE"""),"Debuxo")</f>
        <v>Debuxo</v>
      </c>
      <c r="F71" s="19" t="str">
        <f>IFERROR(__xludf.DUMMYFUNCTION("""COMPUTED_VALUE"""),"27013648")</f>
        <v>27013648</v>
      </c>
      <c r="G71" s="21" t="str">
        <f>IFERROR(__xludf.DUMMYFUNCTION("""COMPUTED_VALUE"""),"IES Vilar Ponte")</f>
        <v>IES Vilar Ponte</v>
      </c>
      <c r="H71" s="21" t="str">
        <f>IFERROR(__xludf.DUMMYFUNCTION("""COMPUTED_VALUE"""),"Viveiro")</f>
        <v>Viveiro</v>
      </c>
      <c r="I71" s="21" t="str">
        <f>IFERROR(__xludf.DUMMYFUNCTION("""COMPUTED_VALUE"""),"Lugo")</f>
        <v>Lugo</v>
      </c>
    </row>
    <row r="72">
      <c r="A72" s="22"/>
      <c r="B72" s="39"/>
      <c r="C72" s="39"/>
      <c r="D72" s="40"/>
      <c r="E72" s="21"/>
      <c r="F72" s="19"/>
      <c r="G72" s="21"/>
      <c r="H72" s="21"/>
      <c r="I72" s="21"/>
    </row>
    <row r="73">
      <c r="A73" s="22"/>
      <c r="B73" s="39"/>
      <c r="C73" s="39"/>
      <c r="D73" s="40"/>
      <c r="E73" s="21"/>
      <c r="F73" s="19"/>
      <c r="G73" s="21"/>
      <c r="H73" s="21"/>
      <c r="I73" s="21"/>
    </row>
    <row r="74">
      <c r="A74" s="17"/>
      <c r="B74" s="39"/>
      <c r="C74" s="39"/>
      <c r="D74" s="40"/>
      <c r="E74" s="21"/>
      <c r="F74" s="19"/>
      <c r="G74" s="21"/>
      <c r="H74" s="21"/>
      <c r="I74" s="21"/>
    </row>
    <row r="75">
      <c r="A75" s="17"/>
      <c r="B75" s="39"/>
      <c r="C75" s="39"/>
      <c r="D75" s="40"/>
      <c r="E75" s="21"/>
      <c r="F75" s="19"/>
      <c r="G75" s="21"/>
      <c r="H75" s="21"/>
      <c r="I75" s="21"/>
    </row>
    <row r="76">
      <c r="A76" s="17"/>
      <c r="B76" s="39"/>
      <c r="C76" s="39"/>
      <c r="D76" s="40"/>
      <c r="E76" s="21"/>
      <c r="F76" s="19"/>
      <c r="G76" s="21"/>
      <c r="H76" s="21"/>
      <c r="I76" s="21"/>
    </row>
    <row r="77">
      <c r="A77" s="17"/>
      <c r="B77" s="39"/>
      <c r="C77" s="39"/>
      <c r="D77" s="40"/>
      <c r="E77" s="21"/>
      <c r="F77" s="19"/>
      <c r="G77" s="21"/>
      <c r="H77" s="21"/>
      <c r="I77" s="21"/>
    </row>
    <row r="78">
      <c r="A78" s="17"/>
      <c r="B78" s="39"/>
      <c r="C78" s="39"/>
      <c r="D78" s="40"/>
      <c r="E78" s="21"/>
      <c r="F78" s="19"/>
      <c r="G78" s="21"/>
      <c r="H78" s="21"/>
      <c r="I78" s="21"/>
    </row>
    <row r="79">
      <c r="A79" s="17"/>
      <c r="B79" s="39"/>
      <c r="C79" s="39"/>
      <c r="D79" s="40"/>
      <c r="E79" s="21"/>
      <c r="F79" s="19"/>
      <c r="G79" s="21"/>
      <c r="H79" s="21"/>
      <c r="I79" s="21"/>
    </row>
    <row r="80">
      <c r="A80" s="22"/>
      <c r="B80" s="39"/>
      <c r="C80" s="39"/>
      <c r="D80" s="40"/>
      <c r="E80" s="21"/>
      <c r="F80" s="19"/>
      <c r="G80" s="21"/>
      <c r="H80" s="21"/>
      <c r="I80" s="21"/>
    </row>
    <row r="81">
      <c r="A81" s="17"/>
      <c r="B81" s="39"/>
      <c r="C81" s="39"/>
      <c r="D81" s="40"/>
      <c r="E81" s="21"/>
      <c r="F81" s="19"/>
      <c r="G81" s="21"/>
      <c r="H81" s="21"/>
      <c r="I81" s="21"/>
    </row>
    <row r="82">
      <c r="A82" s="17"/>
      <c r="B82" s="39"/>
      <c r="C82" s="39"/>
      <c r="D82" s="40"/>
      <c r="E82" s="21"/>
      <c r="F82" s="19"/>
      <c r="G82" s="21"/>
      <c r="H82" s="21"/>
      <c r="I82" s="21"/>
    </row>
    <row r="83">
      <c r="A83" s="17"/>
      <c r="B83" s="39"/>
      <c r="C83" s="39"/>
      <c r="D83" s="40"/>
      <c r="E83" s="21"/>
      <c r="F83" s="19"/>
      <c r="G83" s="21"/>
      <c r="H83" s="21"/>
      <c r="I83" s="21"/>
    </row>
    <row r="84">
      <c r="A84" s="17"/>
      <c r="B84" s="39"/>
      <c r="C84" s="39"/>
      <c r="D84" s="40"/>
      <c r="E84" s="21"/>
      <c r="F84" s="19"/>
      <c r="G84" s="21"/>
      <c r="H84" s="21"/>
      <c r="I84" s="21"/>
    </row>
    <row r="85">
      <c r="A85" s="22"/>
      <c r="B85" s="39"/>
      <c r="C85" s="39"/>
      <c r="D85" s="40"/>
      <c r="E85" s="21"/>
      <c r="F85" s="19"/>
      <c r="G85" s="21"/>
      <c r="H85" s="21"/>
      <c r="I85" s="21"/>
    </row>
    <row r="86">
      <c r="A86" s="46"/>
      <c r="B86" s="47"/>
      <c r="C86" s="47"/>
      <c r="D86" s="48"/>
      <c r="E86" s="49"/>
      <c r="F86" s="50"/>
      <c r="G86" s="49"/>
      <c r="H86" s="49"/>
      <c r="I86" s="49"/>
    </row>
    <row r="87">
      <c r="A87" s="46"/>
      <c r="B87" s="47"/>
      <c r="C87" s="47"/>
      <c r="D87" s="48"/>
      <c r="E87" s="49"/>
      <c r="F87" s="50"/>
      <c r="G87" s="49"/>
      <c r="H87" s="49"/>
      <c r="I87" s="49"/>
    </row>
    <row r="88">
      <c r="A88" s="46"/>
      <c r="B88" s="47"/>
      <c r="C88" s="47"/>
      <c r="D88" s="48"/>
      <c r="E88" s="49"/>
      <c r="F88" s="50"/>
      <c r="G88" s="49"/>
      <c r="H88" s="49"/>
      <c r="I88" s="49"/>
    </row>
    <row r="89">
      <c r="A89" s="46"/>
      <c r="B89" s="47"/>
      <c r="C89" s="47"/>
      <c r="D89" s="48"/>
      <c r="E89" s="49"/>
      <c r="F89" s="50"/>
      <c r="G89" s="49"/>
      <c r="H89" s="49"/>
      <c r="I89" s="49"/>
    </row>
    <row r="90">
      <c r="A90" s="46"/>
      <c r="B90" s="47"/>
      <c r="C90" s="47"/>
      <c r="D90" s="48"/>
      <c r="E90" s="49"/>
      <c r="F90" s="50"/>
      <c r="G90" s="49"/>
      <c r="H90" s="49"/>
      <c r="I90" s="49"/>
    </row>
    <row r="91">
      <c r="A91" s="46"/>
      <c r="B91" s="47"/>
      <c r="C91" s="47"/>
      <c r="D91" s="48"/>
      <c r="E91" s="49"/>
      <c r="F91" s="50"/>
      <c r="G91" s="49"/>
      <c r="H91" s="49"/>
      <c r="I91" s="49"/>
    </row>
    <row r="92">
      <c r="A92" s="51"/>
      <c r="B92" s="47"/>
      <c r="C92" s="47"/>
      <c r="D92" s="48"/>
      <c r="E92" s="49"/>
      <c r="F92" s="50"/>
      <c r="G92" s="49"/>
      <c r="H92" s="49"/>
      <c r="I92" s="49"/>
    </row>
    <row r="93">
      <c r="A93" s="46"/>
      <c r="B93" s="47"/>
      <c r="C93" s="47"/>
      <c r="D93" s="48"/>
      <c r="E93" s="49"/>
      <c r="F93" s="50"/>
      <c r="G93" s="49"/>
      <c r="H93" s="49"/>
      <c r="I93" s="49"/>
    </row>
    <row r="94">
      <c r="A94" s="51"/>
      <c r="B94" s="47"/>
      <c r="C94" s="47"/>
      <c r="D94" s="48"/>
      <c r="E94" s="49"/>
      <c r="F94" s="50"/>
      <c r="G94" s="49"/>
      <c r="H94" s="49"/>
      <c r="I94" s="49"/>
    </row>
    <row r="95">
      <c r="A95" s="46"/>
      <c r="B95" s="47"/>
      <c r="C95" s="47"/>
      <c r="D95" s="48"/>
      <c r="E95" s="49"/>
      <c r="F95" s="50"/>
      <c r="G95" s="49"/>
      <c r="H95" s="49"/>
      <c r="I95" s="49"/>
    </row>
    <row r="96">
      <c r="A96" s="46"/>
      <c r="B96" s="47"/>
      <c r="C96" s="47"/>
      <c r="D96" s="48"/>
      <c r="E96" s="49"/>
      <c r="F96" s="50"/>
      <c r="G96" s="49"/>
      <c r="H96" s="49"/>
      <c r="I96" s="49"/>
    </row>
    <row r="97">
      <c r="A97" s="46"/>
      <c r="B97" s="47"/>
      <c r="C97" s="47"/>
      <c r="D97" s="48"/>
      <c r="E97" s="49"/>
      <c r="F97" s="50"/>
      <c r="G97" s="49"/>
      <c r="H97" s="49"/>
      <c r="I97" s="49"/>
    </row>
    <row r="98">
      <c r="A98" s="46"/>
      <c r="B98" s="47"/>
      <c r="C98" s="47"/>
      <c r="D98" s="48"/>
      <c r="E98" s="49"/>
      <c r="F98" s="50"/>
      <c r="G98" s="49"/>
      <c r="H98" s="49"/>
      <c r="I98" s="49"/>
    </row>
    <row r="99">
      <c r="A99" s="46"/>
      <c r="B99" s="47"/>
      <c r="C99" s="47"/>
      <c r="D99" s="48"/>
      <c r="E99" s="49"/>
      <c r="F99" s="50"/>
      <c r="G99" s="49"/>
      <c r="H99" s="49"/>
      <c r="I99" s="49"/>
    </row>
    <row r="100">
      <c r="A100" s="46"/>
      <c r="B100" s="47"/>
      <c r="C100" s="47"/>
      <c r="D100" s="48"/>
      <c r="E100" s="49"/>
      <c r="F100" s="50"/>
      <c r="G100" s="49"/>
      <c r="H100" s="49"/>
      <c r="I100" s="49"/>
    </row>
    <row r="101">
      <c r="A101" s="46"/>
      <c r="B101" s="47"/>
      <c r="C101" s="47"/>
      <c r="D101" s="48"/>
      <c r="E101" s="49"/>
      <c r="F101" s="50"/>
      <c r="G101" s="49"/>
      <c r="H101" s="49"/>
      <c r="I101" s="49"/>
    </row>
    <row r="102">
      <c r="A102" s="46"/>
      <c r="B102" s="47"/>
      <c r="C102" s="47"/>
      <c r="D102" s="48"/>
      <c r="E102" s="49"/>
      <c r="F102" s="50"/>
      <c r="G102" s="49"/>
      <c r="H102" s="49"/>
      <c r="I102" s="49"/>
    </row>
    <row r="103">
      <c r="A103" s="46"/>
      <c r="B103" s="47"/>
      <c r="C103" s="47"/>
      <c r="D103" s="48"/>
      <c r="E103" s="49"/>
      <c r="F103" s="50"/>
      <c r="G103" s="49"/>
      <c r="H103" s="49"/>
      <c r="I103" s="49"/>
    </row>
    <row r="104">
      <c r="A104" s="46"/>
      <c r="B104" s="47"/>
      <c r="C104" s="47"/>
      <c r="D104" s="48"/>
      <c r="E104" s="49"/>
      <c r="F104" s="50"/>
      <c r="G104" s="49"/>
      <c r="H104" s="49"/>
      <c r="I104" s="49"/>
    </row>
    <row r="105">
      <c r="A105" s="46"/>
      <c r="B105" s="47"/>
      <c r="C105" s="47"/>
      <c r="D105" s="48"/>
      <c r="E105" s="49"/>
      <c r="F105" s="50"/>
      <c r="G105" s="49"/>
      <c r="H105" s="49"/>
      <c r="I105" s="49"/>
    </row>
    <row r="106">
      <c r="A106" s="51"/>
      <c r="B106" s="47"/>
      <c r="C106" s="47"/>
      <c r="D106" s="48"/>
      <c r="E106" s="49"/>
      <c r="F106" s="50"/>
      <c r="G106" s="49"/>
      <c r="H106" s="49"/>
      <c r="I106" s="49"/>
    </row>
    <row r="107">
      <c r="A107" s="46"/>
      <c r="B107" s="47"/>
      <c r="C107" s="47"/>
      <c r="D107" s="48"/>
      <c r="E107" s="49"/>
      <c r="F107" s="50"/>
      <c r="G107" s="49"/>
      <c r="H107" s="49"/>
      <c r="I107" s="49"/>
    </row>
    <row r="108">
      <c r="A108" s="46"/>
      <c r="B108" s="47"/>
      <c r="C108" s="47"/>
      <c r="D108" s="48"/>
      <c r="E108" s="49"/>
      <c r="F108" s="50"/>
      <c r="G108" s="49"/>
      <c r="H108" s="49"/>
      <c r="I108" s="49"/>
    </row>
    <row r="109">
      <c r="A109" s="46"/>
      <c r="B109" s="47"/>
      <c r="C109" s="47"/>
      <c r="D109" s="48"/>
      <c r="E109" s="49"/>
      <c r="F109" s="50"/>
      <c r="G109" s="49"/>
      <c r="H109" s="49"/>
      <c r="I109" s="49"/>
    </row>
    <row r="110">
      <c r="A110" s="51"/>
      <c r="B110" s="47"/>
      <c r="C110" s="47"/>
      <c r="D110" s="48"/>
      <c r="E110" s="49"/>
      <c r="F110" s="50"/>
      <c r="G110" s="49"/>
      <c r="H110" s="49"/>
      <c r="I110" s="49"/>
    </row>
    <row r="111">
      <c r="A111" s="46"/>
      <c r="B111" s="47"/>
      <c r="C111" s="47"/>
      <c r="D111" s="48"/>
      <c r="E111" s="49"/>
      <c r="F111" s="50"/>
      <c r="G111" s="49"/>
      <c r="H111" s="49"/>
      <c r="I111" s="49"/>
    </row>
    <row r="112">
      <c r="A112" s="51"/>
      <c r="B112" s="47"/>
      <c r="C112" s="47"/>
      <c r="D112" s="48"/>
      <c r="E112" s="49"/>
      <c r="F112" s="50"/>
      <c r="G112" s="49"/>
      <c r="H112" s="49"/>
      <c r="I112" s="49"/>
    </row>
    <row r="113">
      <c r="A113" s="46"/>
      <c r="B113" s="47"/>
      <c r="C113" s="47"/>
      <c r="D113" s="48"/>
      <c r="E113" s="49"/>
      <c r="F113" s="50"/>
      <c r="G113" s="49"/>
      <c r="H113" s="49"/>
      <c r="I113" s="49"/>
    </row>
    <row r="114">
      <c r="A114" s="46"/>
      <c r="B114" s="47"/>
      <c r="C114" s="47"/>
      <c r="D114" s="48"/>
      <c r="E114" s="49"/>
      <c r="F114" s="50"/>
      <c r="G114" s="49"/>
      <c r="H114" s="49"/>
      <c r="I114" s="49"/>
    </row>
    <row r="115">
      <c r="A115" s="46"/>
      <c r="B115" s="47"/>
      <c r="C115" s="47"/>
      <c r="D115" s="48"/>
      <c r="E115" s="49"/>
      <c r="F115" s="50"/>
      <c r="G115" s="49"/>
      <c r="H115" s="49"/>
      <c r="I115" s="49"/>
    </row>
    <row r="116">
      <c r="A116" s="46"/>
      <c r="B116" s="47"/>
      <c r="C116" s="47"/>
      <c r="D116" s="48"/>
      <c r="E116" s="49"/>
      <c r="F116" s="50"/>
      <c r="G116" s="49"/>
      <c r="H116" s="49"/>
      <c r="I116" s="49"/>
    </row>
    <row r="117">
      <c r="A117" s="51"/>
      <c r="B117" s="47"/>
      <c r="C117" s="47"/>
      <c r="D117" s="48"/>
      <c r="E117" s="49"/>
      <c r="F117" s="50"/>
      <c r="G117" s="49"/>
      <c r="H117" s="49"/>
      <c r="I117" s="49"/>
    </row>
    <row r="118">
      <c r="A118" s="46"/>
      <c r="B118" s="47"/>
      <c r="C118" s="47"/>
      <c r="D118" s="48"/>
      <c r="E118" s="49"/>
      <c r="F118" s="50"/>
      <c r="G118" s="49"/>
      <c r="H118" s="49"/>
      <c r="I118" s="49"/>
    </row>
    <row r="119">
      <c r="A119" s="46"/>
      <c r="B119" s="47"/>
      <c r="C119" s="47"/>
      <c r="D119" s="48"/>
      <c r="E119" s="49"/>
      <c r="F119" s="50"/>
      <c r="G119" s="49"/>
      <c r="H119" s="49"/>
      <c r="I119" s="49"/>
    </row>
    <row r="120">
      <c r="A120" s="46"/>
      <c r="B120" s="47"/>
      <c r="C120" s="47"/>
      <c r="D120" s="48"/>
      <c r="E120" s="49"/>
      <c r="F120" s="50"/>
      <c r="G120" s="49"/>
      <c r="H120" s="49"/>
      <c r="I120" s="49"/>
    </row>
    <row r="121">
      <c r="A121" s="46"/>
      <c r="B121" s="47"/>
      <c r="C121" s="47"/>
      <c r="D121" s="48"/>
      <c r="E121" s="49"/>
      <c r="F121" s="50"/>
      <c r="G121" s="49"/>
      <c r="H121" s="49"/>
      <c r="I121" s="49"/>
    </row>
    <row r="122">
      <c r="A122" s="46"/>
      <c r="B122" s="47"/>
      <c r="C122" s="47"/>
      <c r="D122" s="48"/>
      <c r="E122" s="49"/>
      <c r="F122" s="50"/>
      <c r="G122" s="49"/>
      <c r="H122" s="49"/>
      <c r="I122" s="49"/>
    </row>
    <row r="123">
      <c r="A123" s="51"/>
      <c r="B123" s="47"/>
      <c r="C123" s="47"/>
      <c r="D123" s="48"/>
      <c r="E123" s="49"/>
      <c r="F123" s="50"/>
      <c r="G123" s="49"/>
      <c r="H123" s="49"/>
      <c r="I123" s="49"/>
    </row>
    <row r="124">
      <c r="A124" s="51"/>
      <c r="B124" s="47"/>
      <c r="C124" s="47"/>
      <c r="D124" s="48"/>
      <c r="E124" s="49"/>
      <c r="F124" s="50"/>
      <c r="G124" s="49"/>
      <c r="H124" s="49"/>
      <c r="I124" s="49"/>
    </row>
    <row r="125">
      <c r="A125" s="46"/>
      <c r="B125" s="47"/>
      <c r="C125" s="47"/>
      <c r="D125" s="48"/>
      <c r="E125" s="49"/>
      <c r="F125" s="50"/>
      <c r="G125" s="49"/>
      <c r="H125" s="49"/>
      <c r="I125" s="49"/>
    </row>
    <row r="126">
      <c r="A126" s="46"/>
      <c r="B126" s="47"/>
      <c r="C126" s="47"/>
      <c r="D126" s="48"/>
      <c r="E126" s="49"/>
      <c r="F126" s="50"/>
      <c r="G126" s="49"/>
      <c r="H126" s="49"/>
      <c r="I126" s="49"/>
    </row>
    <row r="127">
      <c r="A127" s="46"/>
      <c r="B127" s="47"/>
      <c r="C127" s="47"/>
      <c r="D127" s="48"/>
      <c r="E127" s="49"/>
      <c r="F127" s="50"/>
      <c r="G127" s="49"/>
      <c r="H127" s="49"/>
      <c r="I127" s="49"/>
    </row>
    <row r="128">
      <c r="A128" s="46"/>
      <c r="B128" s="47"/>
      <c r="C128" s="47"/>
      <c r="D128" s="48"/>
      <c r="E128" s="49"/>
      <c r="F128" s="50"/>
      <c r="G128" s="49"/>
      <c r="H128" s="49"/>
      <c r="I128" s="49"/>
    </row>
    <row r="129">
      <c r="A129" s="46"/>
      <c r="B129" s="47"/>
      <c r="C129" s="47"/>
      <c r="D129" s="48"/>
      <c r="E129" s="49"/>
      <c r="F129" s="50"/>
      <c r="G129" s="49"/>
      <c r="H129" s="49"/>
      <c r="I129" s="49"/>
    </row>
    <row r="130">
      <c r="A130" s="46"/>
      <c r="B130" s="47"/>
      <c r="C130" s="47"/>
      <c r="D130" s="48"/>
      <c r="E130" s="49"/>
      <c r="F130" s="50"/>
      <c r="G130" s="49"/>
      <c r="H130" s="49"/>
      <c r="I130" s="49"/>
    </row>
    <row r="131">
      <c r="A131" s="46"/>
      <c r="B131" s="47"/>
      <c r="C131" s="47"/>
      <c r="D131" s="48"/>
      <c r="E131" s="49"/>
      <c r="F131" s="50"/>
      <c r="G131" s="49"/>
      <c r="H131" s="49"/>
      <c r="I131" s="49"/>
    </row>
    <row r="132">
      <c r="A132" s="51"/>
      <c r="B132" s="47"/>
      <c r="C132" s="47"/>
      <c r="D132" s="48"/>
      <c r="E132" s="49"/>
      <c r="F132" s="50"/>
      <c r="G132" s="49"/>
      <c r="H132" s="49"/>
      <c r="I132" s="49"/>
    </row>
    <row r="133">
      <c r="A133" s="51"/>
      <c r="B133" s="47"/>
      <c r="C133" s="47"/>
      <c r="D133" s="48"/>
      <c r="E133" s="49"/>
      <c r="F133" s="50"/>
      <c r="G133" s="49"/>
      <c r="H133" s="49"/>
      <c r="I133" s="49"/>
    </row>
    <row r="134">
      <c r="A134" s="51"/>
      <c r="B134" s="47"/>
      <c r="C134" s="47"/>
      <c r="D134" s="48"/>
      <c r="E134" s="49"/>
      <c r="F134" s="50"/>
      <c r="G134" s="49"/>
      <c r="H134" s="49"/>
      <c r="I134" s="49"/>
    </row>
    <row r="135">
      <c r="A135" s="46"/>
      <c r="B135" s="47"/>
      <c r="C135" s="47"/>
      <c r="D135" s="48"/>
      <c r="E135" s="49"/>
      <c r="F135" s="50"/>
      <c r="G135" s="49"/>
      <c r="H135" s="49"/>
      <c r="I135" s="49"/>
    </row>
    <row r="136">
      <c r="A136" s="51"/>
      <c r="B136" s="47"/>
      <c r="C136" s="47"/>
      <c r="D136" s="48"/>
      <c r="E136" s="49"/>
      <c r="F136" s="50"/>
      <c r="G136" s="49"/>
      <c r="H136" s="49"/>
      <c r="I136" s="49"/>
    </row>
    <row r="137">
      <c r="A137" s="46"/>
      <c r="B137" s="47"/>
      <c r="C137" s="47"/>
      <c r="D137" s="48"/>
      <c r="E137" s="49"/>
      <c r="F137" s="50"/>
      <c r="G137" s="49"/>
      <c r="H137" s="49"/>
      <c r="I137" s="49"/>
    </row>
    <row r="138">
      <c r="A138" s="46"/>
      <c r="B138" s="47"/>
      <c r="C138" s="47"/>
      <c r="D138" s="48"/>
      <c r="E138" s="49"/>
      <c r="F138" s="50"/>
      <c r="G138" s="49"/>
      <c r="H138" s="49"/>
      <c r="I138" s="49"/>
    </row>
    <row r="139">
      <c r="A139" s="46"/>
      <c r="B139" s="47"/>
      <c r="C139" s="47"/>
      <c r="D139" s="48"/>
      <c r="E139" s="49"/>
      <c r="F139" s="50"/>
      <c r="G139" s="49"/>
      <c r="H139" s="49"/>
      <c r="I139" s="49"/>
    </row>
    <row r="140">
      <c r="A140" s="46"/>
      <c r="B140" s="47"/>
      <c r="C140" s="47"/>
      <c r="D140" s="48"/>
      <c r="E140" s="49"/>
      <c r="F140" s="50"/>
      <c r="G140" s="49"/>
      <c r="H140" s="49"/>
      <c r="I140" s="49"/>
    </row>
    <row r="141">
      <c r="A141" s="46"/>
      <c r="B141" s="47"/>
      <c r="C141" s="47"/>
      <c r="D141" s="48"/>
      <c r="E141" s="49"/>
      <c r="F141" s="50"/>
      <c r="G141" s="49"/>
      <c r="H141" s="49"/>
      <c r="I141" s="49"/>
    </row>
    <row r="142">
      <c r="A142" s="51"/>
      <c r="B142" s="47"/>
      <c r="C142" s="47"/>
      <c r="D142" s="48"/>
      <c r="E142" s="49"/>
      <c r="F142" s="50"/>
      <c r="G142" s="49"/>
      <c r="H142" s="49"/>
      <c r="I142" s="49"/>
    </row>
    <row r="143">
      <c r="A143" s="46"/>
      <c r="B143" s="47"/>
      <c r="C143" s="47"/>
      <c r="D143" s="48"/>
      <c r="E143" s="49"/>
      <c r="F143" s="50"/>
      <c r="G143" s="49"/>
      <c r="H143" s="49"/>
      <c r="I143" s="49"/>
    </row>
    <row r="144">
      <c r="A144" s="46"/>
      <c r="B144" s="47"/>
      <c r="C144" s="47"/>
      <c r="D144" s="48"/>
      <c r="E144" s="49"/>
      <c r="F144" s="50"/>
      <c r="G144" s="49"/>
      <c r="H144" s="49"/>
      <c r="I144" s="49"/>
    </row>
    <row r="145">
      <c r="A145" s="46"/>
      <c r="B145" s="47"/>
      <c r="C145" s="47"/>
      <c r="D145" s="48"/>
      <c r="E145" s="49"/>
      <c r="F145" s="50"/>
      <c r="G145" s="49"/>
      <c r="H145" s="49"/>
      <c r="I145" s="49"/>
    </row>
    <row r="146">
      <c r="A146" s="51"/>
      <c r="B146" s="47"/>
      <c r="C146" s="47"/>
      <c r="D146" s="48"/>
      <c r="E146" s="49"/>
      <c r="F146" s="50"/>
      <c r="G146" s="49"/>
      <c r="H146" s="49"/>
      <c r="I146" s="49"/>
    </row>
    <row r="147">
      <c r="A147" s="51"/>
      <c r="B147" s="47"/>
      <c r="C147" s="47"/>
      <c r="D147" s="48"/>
      <c r="E147" s="49"/>
      <c r="F147" s="50"/>
      <c r="G147" s="49"/>
      <c r="H147" s="49"/>
      <c r="I147" s="49"/>
    </row>
    <row r="148">
      <c r="A148" s="46"/>
      <c r="B148" s="47"/>
      <c r="C148" s="47"/>
      <c r="D148" s="48"/>
      <c r="E148" s="49"/>
      <c r="F148" s="50"/>
      <c r="G148" s="49"/>
      <c r="H148" s="49"/>
      <c r="I148" s="49"/>
    </row>
    <row r="149">
      <c r="A149" s="46"/>
      <c r="B149" s="47"/>
      <c r="C149" s="47"/>
      <c r="D149" s="48"/>
      <c r="E149" s="49"/>
      <c r="F149" s="50"/>
      <c r="G149" s="49"/>
      <c r="H149" s="49"/>
      <c r="I149" s="49"/>
    </row>
    <row r="150">
      <c r="A150" s="46"/>
      <c r="B150" s="47"/>
      <c r="C150" s="47"/>
      <c r="D150" s="48"/>
      <c r="E150" s="49"/>
      <c r="F150" s="50"/>
      <c r="G150" s="49"/>
      <c r="H150" s="49"/>
      <c r="I150" s="49"/>
    </row>
    <row r="151">
      <c r="A151" s="46"/>
      <c r="B151" s="47"/>
      <c r="C151" s="47"/>
      <c r="D151" s="48"/>
      <c r="E151" s="49"/>
      <c r="F151" s="50"/>
      <c r="G151" s="49"/>
      <c r="H151" s="49"/>
      <c r="I151" s="49"/>
    </row>
    <row r="152">
      <c r="A152" s="46"/>
      <c r="B152" s="47"/>
      <c r="C152" s="47"/>
      <c r="D152" s="48"/>
      <c r="E152" s="49"/>
      <c r="F152" s="50"/>
      <c r="G152" s="49"/>
      <c r="H152" s="49"/>
      <c r="I152" s="49"/>
    </row>
    <row r="153">
      <c r="A153" s="46"/>
      <c r="B153" s="47"/>
      <c r="C153" s="47"/>
      <c r="D153" s="48"/>
      <c r="E153" s="49"/>
      <c r="F153" s="50"/>
      <c r="G153" s="49"/>
      <c r="H153" s="49"/>
      <c r="I153" s="49"/>
    </row>
    <row r="154">
      <c r="A154" s="46"/>
      <c r="B154" s="47"/>
      <c r="C154" s="47"/>
      <c r="D154" s="48"/>
      <c r="E154" s="49"/>
      <c r="F154" s="50"/>
      <c r="G154" s="49"/>
      <c r="H154" s="49"/>
      <c r="I154" s="49"/>
    </row>
    <row r="155">
      <c r="A155" s="51"/>
      <c r="B155" s="47"/>
      <c r="C155" s="47"/>
      <c r="D155" s="48"/>
      <c r="E155" s="49"/>
      <c r="F155" s="50"/>
      <c r="G155" s="49"/>
      <c r="H155" s="49"/>
      <c r="I155" s="49"/>
    </row>
    <row r="156">
      <c r="A156" s="46"/>
      <c r="B156" s="47"/>
      <c r="C156" s="47"/>
      <c r="D156" s="48"/>
      <c r="E156" s="49"/>
      <c r="F156" s="50"/>
      <c r="G156" s="49"/>
      <c r="H156" s="49"/>
      <c r="I156" s="49"/>
    </row>
    <row r="157">
      <c r="A157" s="46"/>
      <c r="B157" s="47"/>
      <c r="C157" s="47"/>
      <c r="D157" s="48"/>
      <c r="E157" s="49"/>
      <c r="F157" s="50"/>
      <c r="G157" s="49"/>
      <c r="H157" s="49"/>
      <c r="I157" s="49"/>
    </row>
    <row r="158">
      <c r="A158" s="46"/>
      <c r="B158" s="47"/>
      <c r="C158" s="47"/>
      <c r="D158" s="48"/>
      <c r="E158" s="49"/>
      <c r="F158" s="50"/>
      <c r="G158" s="49"/>
      <c r="H158" s="49"/>
      <c r="I158" s="49"/>
    </row>
    <row r="159">
      <c r="A159" s="46"/>
      <c r="B159" s="47"/>
      <c r="C159" s="47"/>
      <c r="D159" s="48"/>
      <c r="E159" s="49"/>
      <c r="F159" s="50"/>
      <c r="G159" s="49"/>
      <c r="H159" s="49"/>
      <c r="I159" s="49"/>
    </row>
    <row r="160">
      <c r="A160" s="51"/>
      <c r="B160" s="47"/>
      <c r="C160" s="47"/>
      <c r="D160" s="48"/>
      <c r="E160" s="49"/>
      <c r="F160" s="50"/>
      <c r="G160" s="49"/>
      <c r="H160" s="49"/>
      <c r="I160" s="49"/>
    </row>
    <row r="161">
      <c r="A161" s="51"/>
      <c r="B161" s="47"/>
      <c r="C161" s="47"/>
      <c r="D161" s="48"/>
      <c r="E161" s="49"/>
      <c r="F161" s="50"/>
      <c r="G161" s="49"/>
      <c r="H161" s="49"/>
      <c r="I161" s="49"/>
    </row>
    <row r="162">
      <c r="A162" s="46"/>
      <c r="B162" s="47"/>
      <c r="C162" s="47"/>
      <c r="D162" s="48"/>
      <c r="E162" s="49"/>
      <c r="F162" s="50"/>
      <c r="G162" s="49"/>
      <c r="H162" s="49"/>
      <c r="I162" s="49"/>
    </row>
    <row r="163">
      <c r="A163" s="46"/>
      <c r="B163" s="47"/>
      <c r="C163" s="47"/>
      <c r="D163" s="48"/>
      <c r="E163" s="49"/>
      <c r="F163" s="50"/>
      <c r="G163" s="49"/>
      <c r="H163" s="49"/>
      <c r="I163" s="49"/>
    </row>
    <row r="164">
      <c r="A164" s="46"/>
      <c r="B164" s="47"/>
      <c r="C164" s="47"/>
      <c r="D164" s="48"/>
      <c r="E164" s="49"/>
      <c r="F164" s="50"/>
      <c r="G164" s="49"/>
      <c r="H164" s="49"/>
      <c r="I164" s="49"/>
    </row>
    <row r="165">
      <c r="A165" s="46"/>
      <c r="B165" s="47"/>
      <c r="C165" s="47"/>
      <c r="D165" s="48"/>
      <c r="E165" s="49"/>
      <c r="F165" s="50"/>
      <c r="G165" s="49"/>
      <c r="H165" s="49"/>
      <c r="I165" s="49"/>
    </row>
    <row r="166">
      <c r="A166" s="46"/>
      <c r="B166" s="47"/>
      <c r="C166" s="47"/>
      <c r="D166" s="48"/>
      <c r="E166" s="49"/>
      <c r="F166" s="50"/>
      <c r="G166" s="49"/>
      <c r="H166" s="49"/>
      <c r="I166" s="49"/>
    </row>
    <row r="167">
      <c r="A167" s="46"/>
      <c r="B167" s="47"/>
      <c r="C167" s="47"/>
      <c r="D167" s="48"/>
      <c r="E167" s="49"/>
      <c r="F167" s="50"/>
      <c r="G167" s="49"/>
      <c r="H167" s="49"/>
      <c r="I167" s="49"/>
    </row>
    <row r="168">
      <c r="A168" s="46"/>
      <c r="B168" s="47"/>
      <c r="C168" s="47"/>
      <c r="D168" s="48"/>
      <c r="E168" s="49"/>
      <c r="F168" s="50"/>
      <c r="G168" s="49"/>
      <c r="H168" s="49"/>
      <c r="I168" s="49"/>
    </row>
    <row r="169">
      <c r="A169" s="46"/>
      <c r="B169" s="47"/>
      <c r="C169" s="47"/>
      <c r="D169" s="48"/>
      <c r="E169" s="49"/>
      <c r="F169" s="50"/>
      <c r="G169" s="49"/>
      <c r="H169" s="49"/>
      <c r="I169" s="49"/>
    </row>
    <row r="170">
      <c r="A170" s="46"/>
      <c r="B170" s="47"/>
      <c r="C170" s="47"/>
      <c r="D170" s="48"/>
      <c r="E170" s="49"/>
      <c r="F170" s="50"/>
      <c r="G170" s="49"/>
      <c r="H170" s="49"/>
      <c r="I170" s="49"/>
    </row>
    <row r="171">
      <c r="A171" s="46"/>
      <c r="B171" s="47"/>
      <c r="C171" s="47"/>
      <c r="D171" s="48"/>
      <c r="E171" s="49"/>
      <c r="F171" s="50"/>
      <c r="G171" s="49"/>
      <c r="H171" s="49"/>
      <c r="I171" s="49"/>
    </row>
    <row r="172">
      <c r="A172" s="46"/>
      <c r="B172" s="47"/>
      <c r="C172" s="47"/>
      <c r="D172" s="48"/>
      <c r="E172" s="49"/>
      <c r="F172" s="50"/>
      <c r="G172" s="49"/>
      <c r="H172" s="49"/>
      <c r="I172" s="49"/>
    </row>
    <row r="173">
      <c r="A173" s="51"/>
      <c r="B173" s="47"/>
      <c r="C173" s="47"/>
      <c r="D173" s="48"/>
      <c r="E173" s="49"/>
      <c r="F173" s="50"/>
      <c r="G173" s="49"/>
      <c r="H173" s="49"/>
      <c r="I173" s="49"/>
    </row>
    <row r="174">
      <c r="A174" s="46"/>
      <c r="B174" s="47"/>
      <c r="C174" s="47"/>
      <c r="D174" s="48"/>
      <c r="E174" s="49"/>
      <c r="F174" s="50"/>
      <c r="G174" s="49"/>
      <c r="H174" s="49"/>
      <c r="I174" s="49"/>
    </row>
    <row r="175">
      <c r="A175" s="51"/>
      <c r="B175" s="47"/>
      <c r="C175" s="47"/>
      <c r="D175" s="48"/>
      <c r="E175" s="49"/>
      <c r="F175" s="50"/>
      <c r="G175" s="49"/>
      <c r="H175" s="49"/>
      <c r="I175" s="49"/>
    </row>
    <row r="176">
      <c r="A176" s="46"/>
      <c r="B176" s="47"/>
      <c r="C176" s="47"/>
      <c r="D176" s="48"/>
      <c r="E176" s="49"/>
      <c r="F176" s="50"/>
      <c r="G176" s="49"/>
      <c r="H176" s="49"/>
      <c r="I176" s="49"/>
    </row>
    <row r="177">
      <c r="A177" s="46"/>
      <c r="B177" s="47"/>
      <c r="C177" s="47"/>
      <c r="D177" s="48"/>
      <c r="E177" s="49"/>
      <c r="F177" s="50"/>
      <c r="G177" s="49"/>
      <c r="H177" s="49"/>
      <c r="I177" s="49"/>
    </row>
    <row r="178">
      <c r="A178" s="46"/>
      <c r="B178" s="47"/>
      <c r="C178" s="47"/>
      <c r="D178" s="48"/>
      <c r="E178" s="49"/>
      <c r="F178" s="50"/>
      <c r="G178" s="49"/>
      <c r="H178" s="49"/>
      <c r="I178" s="49"/>
    </row>
    <row r="179">
      <c r="A179" s="46"/>
      <c r="B179" s="47"/>
      <c r="C179" s="47"/>
      <c r="D179" s="48"/>
      <c r="E179" s="49"/>
      <c r="F179" s="50"/>
      <c r="G179" s="49"/>
      <c r="H179" s="49"/>
      <c r="I179" s="49"/>
    </row>
    <row r="180">
      <c r="A180" s="46"/>
      <c r="B180" s="47"/>
      <c r="C180" s="47"/>
      <c r="D180" s="48"/>
      <c r="E180" s="49"/>
      <c r="F180" s="50"/>
      <c r="G180" s="49"/>
      <c r="H180" s="49"/>
      <c r="I180" s="49"/>
    </row>
    <row r="181">
      <c r="A181" s="46"/>
      <c r="B181" s="47"/>
      <c r="C181" s="47"/>
      <c r="D181" s="48"/>
      <c r="E181" s="49"/>
      <c r="F181" s="50"/>
      <c r="G181" s="49"/>
      <c r="H181" s="49"/>
      <c r="I181" s="49"/>
    </row>
    <row r="182">
      <c r="A182" s="46"/>
      <c r="B182" s="47"/>
      <c r="C182" s="47"/>
      <c r="D182" s="48"/>
      <c r="E182" s="49"/>
      <c r="F182" s="50"/>
      <c r="G182" s="49"/>
      <c r="H182" s="49"/>
      <c r="I182" s="49"/>
    </row>
    <row r="183">
      <c r="A183" s="46"/>
      <c r="B183" s="47"/>
      <c r="C183" s="47"/>
      <c r="D183" s="48"/>
      <c r="E183" s="49"/>
      <c r="F183" s="50"/>
      <c r="G183" s="49"/>
      <c r="H183" s="49"/>
      <c r="I183" s="49"/>
    </row>
    <row r="184">
      <c r="A184" s="51"/>
      <c r="B184" s="47"/>
      <c r="C184" s="47"/>
      <c r="D184" s="48"/>
      <c r="E184" s="49"/>
      <c r="F184" s="50"/>
      <c r="G184" s="49"/>
      <c r="H184" s="49"/>
      <c r="I184" s="49"/>
    </row>
    <row r="185">
      <c r="A185" s="46"/>
      <c r="B185" s="47"/>
      <c r="C185" s="47"/>
      <c r="D185" s="48"/>
      <c r="E185" s="49"/>
      <c r="F185" s="50"/>
      <c r="G185" s="49"/>
      <c r="H185" s="49"/>
      <c r="I185" s="49"/>
    </row>
    <row r="186">
      <c r="A186" s="46"/>
      <c r="B186" s="47"/>
      <c r="C186" s="47"/>
      <c r="D186" s="48"/>
      <c r="E186" s="49"/>
      <c r="F186" s="50"/>
      <c r="G186" s="49"/>
      <c r="H186" s="49"/>
      <c r="I186" s="49"/>
    </row>
    <row r="187">
      <c r="A187" s="46"/>
      <c r="B187" s="47"/>
      <c r="C187" s="47"/>
      <c r="D187" s="48"/>
      <c r="E187" s="49"/>
      <c r="F187" s="50"/>
      <c r="G187" s="49"/>
      <c r="H187" s="49"/>
      <c r="I187" s="49"/>
    </row>
    <row r="188">
      <c r="A188" s="46"/>
      <c r="B188" s="47"/>
      <c r="C188" s="47"/>
      <c r="D188" s="48"/>
      <c r="E188" s="49"/>
      <c r="F188" s="50"/>
      <c r="G188" s="49"/>
      <c r="H188" s="49"/>
      <c r="I188" s="49"/>
    </row>
    <row r="189">
      <c r="A189" s="51"/>
      <c r="B189" s="47"/>
      <c r="C189" s="47"/>
      <c r="D189" s="48"/>
      <c r="E189" s="49"/>
      <c r="F189" s="50"/>
      <c r="G189" s="49"/>
      <c r="H189" s="49"/>
      <c r="I189" s="49"/>
    </row>
    <row r="190">
      <c r="A190" s="46"/>
      <c r="B190" s="47"/>
      <c r="C190" s="47"/>
      <c r="D190" s="48"/>
      <c r="E190" s="49"/>
      <c r="F190" s="50"/>
      <c r="G190" s="49"/>
      <c r="H190" s="49"/>
      <c r="I190" s="49"/>
    </row>
    <row r="191">
      <c r="A191" s="46"/>
      <c r="B191" s="47"/>
      <c r="C191" s="47"/>
      <c r="D191" s="48"/>
      <c r="E191" s="49"/>
      <c r="F191" s="50"/>
      <c r="G191" s="49"/>
      <c r="H191" s="49"/>
      <c r="I191" s="49"/>
    </row>
    <row r="192">
      <c r="A192" s="46"/>
      <c r="B192" s="47"/>
      <c r="C192" s="47"/>
      <c r="D192" s="48"/>
      <c r="E192" s="49"/>
      <c r="F192" s="50"/>
      <c r="G192" s="49"/>
      <c r="H192" s="49"/>
      <c r="I192" s="49"/>
    </row>
    <row r="193">
      <c r="A193" s="51"/>
      <c r="B193" s="47"/>
      <c r="C193" s="47"/>
      <c r="D193" s="48"/>
      <c r="E193" s="49"/>
      <c r="F193" s="50"/>
      <c r="G193" s="49"/>
      <c r="H193" s="49"/>
      <c r="I193" s="49"/>
    </row>
    <row r="194">
      <c r="A194" s="46"/>
      <c r="B194" s="47"/>
      <c r="C194" s="47"/>
      <c r="D194" s="48"/>
      <c r="E194" s="49"/>
      <c r="F194" s="50"/>
      <c r="G194" s="49"/>
      <c r="H194" s="49"/>
      <c r="I194" s="49"/>
    </row>
    <row r="195">
      <c r="A195" s="46"/>
      <c r="B195" s="47"/>
      <c r="C195" s="47"/>
      <c r="D195" s="48"/>
      <c r="E195" s="49"/>
      <c r="F195" s="50"/>
      <c r="G195" s="49"/>
      <c r="H195" s="49"/>
      <c r="I195" s="49"/>
    </row>
    <row r="196">
      <c r="A196" s="46"/>
      <c r="B196" s="47"/>
      <c r="C196" s="47"/>
      <c r="D196" s="48"/>
      <c r="E196" s="49"/>
      <c r="F196" s="50"/>
      <c r="G196" s="49"/>
      <c r="H196" s="49"/>
      <c r="I196" s="49"/>
    </row>
    <row r="197">
      <c r="A197" s="46"/>
      <c r="B197" s="47"/>
      <c r="C197" s="47"/>
      <c r="D197" s="48"/>
      <c r="E197" s="49"/>
      <c r="F197" s="50"/>
      <c r="G197" s="49"/>
      <c r="H197" s="49"/>
      <c r="I197" s="49"/>
    </row>
    <row r="198">
      <c r="A198" s="46"/>
      <c r="B198" s="47"/>
      <c r="C198" s="47"/>
      <c r="D198" s="48"/>
      <c r="E198" s="49"/>
      <c r="F198" s="50"/>
      <c r="G198" s="49"/>
      <c r="H198" s="49"/>
      <c r="I198" s="49"/>
    </row>
    <row r="199">
      <c r="A199" s="46"/>
      <c r="B199" s="47"/>
      <c r="C199" s="47"/>
      <c r="D199" s="48"/>
      <c r="E199" s="49"/>
      <c r="F199" s="50"/>
      <c r="G199" s="49"/>
      <c r="H199" s="49"/>
      <c r="I199" s="49"/>
    </row>
    <row r="200">
      <c r="A200" s="46"/>
      <c r="B200" s="47"/>
      <c r="C200" s="47"/>
      <c r="D200" s="48"/>
      <c r="E200" s="49"/>
      <c r="F200" s="50"/>
      <c r="G200" s="49"/>
      <c r="H200" s="49"/>
      <c r="I200" s="49"/>
    </row>
    <row r="201">
      <c r="A201" s="51"/>
      <c r="B201" s="47"/>
      <c r="C201" s="47"/>
      <c r="D201" s="48"/>
      <c r="E201" s="49"/>
      <c r="F201" s="50"/>
      <c r="G201" s="49"/>
      <c r="H201" s="49"/>
      <c r="I201" s="49"/>
    </row>
    <row r="202">
      <c r="A202" s="46"/>
      <c r="B202" s="47"/>
      <c r="C202" s="47"/>
      <c r="D202" s="48"/>
      <c r="E202" s="49"/>
      <c r="F202" s="50"/>
      <c r="G202" s="49"/>
      <c r="H202" s="49"/>
      <c r="I202" s="49"/>
    </row>
    <row r="203">
      <c r="A203" s="46"/>
      <c r="B203" s="47"/>
      <c r="C203" s="47"/>
      <c r="D203" s="48"/>
      <c r="E203" s="49"/>
      <c r="F203" s="50"/>
      <c r="G203" s="49"/>
      <c r="H203" s="49"/>
      <c r="I203" s="49"/>
    </row>
    <row r="204">
      <c r="A204" s="51"/>
      <c r="B204" s="47"/>
      <c r="C204" s="47"/>
      <c r="D204" s="48"/>
      <c r="E204" s="49"/>
      <c r="F204" s="50"/>
      <c r="G204" s="49"/>
      <c r="H204" s="49"/>
      <c r="I204" s="49"/>
    </row>
    <row r="205">
      <c r="A205" s="46"/>
      <c r="B205" s="47"/>
      <c r="C205" s="47"/>
      <c r="D205" s="48"/>
      <c r="E205" s="49"/>
      <c r="F205" s="50"/>
      <c r="G205" s="49"/>
      <c r="H205" s="49"/>
      <c r="I205" s="49"/>
    </row>
    <row r="206">
      <c r="A206" s="46"/>
      <c r="B206" s="47"/>
      <c r="C206" s="47"/>
      <c r="D206" s="48"/>
      <c r="E206" s="49"/>
      <c r="F206" s="50"/>
      <c r="G206" s="49"/>
      <c r="H206" s="49"/>
      <c r="I206" s="49"/>
    </row>
    <row r="207">
      <c r="A207" s="46"/>
      <c r="B207" s="47"/>
      <c r="C207" s="47"/>
      <c r="D207" s="48"/>
      <c r="E207" s="49"/>
      <c r="F207" s="50"/>
      <c r="G207" s="49"/>
      <c r="H207" s="49"/>
      <c r="I207" s="49"/>
    </row>
    <row r="208">
      <c r="A208" s="46"/>
      <c r="B208" s="47"/>
      <c r="C208" s="47"/>
      <c r="D208" s="48"/>
      <c r="E208" s="49"/>
      <c r="F208" s="50"/>
      <c r="G208" s="49"/>
      <c r="H208" s="49"/>
      <c r="I208" s="49"/>
    </row>
    <row r="209">
      <c r="A209" s="51"/>
      <c r="B209" s="47"/>
      <c r="C209" s="47"/>
      <c r="D209" s="48"/>
      <c r="E209" s="49"/>
      <c r="F209" s="50"/>
      <c r="G209" s="49"/>
      <c r="H209" s="49"/>
      <c r="I209" s="49"/>
    </row>
    <row r="210">
      <c r="A210" s="46"/>
      <c r="B210" s="47"/>
      <c r="C210" s="47"/>
      <c r="D210" s="48"/>
      <c r="E210" s="49"/>
      <c r="F210" s="50"/>
      <c r="G210" s="49"/>
      <c r="H210" s="49"/>
      <c r="I210" s="49"/>
    </row>
    <row r="211">
      <c r="A211" s="46"/>
      <c r="B211" s="47"/>
      <c r="C211" s="47"/>
      <c r="D211" s="48"/>
      <c r="E211" s="49"/>
      <c r="F211" s="50"/>
      <c r="G211" s="49"/>
      <c r="H211" s="49"/>
      <c r="I211" s="49"/>
    </row>
    <row r="212">
      <c r="A212" s="46"/>
      <c r="B212" s="47"/>
      <c r="C212" s="47"/>
      <c r="D212" s="48"/>
      <c r="E212" s="49"/>
      <c r="F212" s="50"/>
      <c r="G212" s="49"/>
      <c r="H212" s="49"/>
      <c r="I212" s="49"/>
    </row>
    <row r="213">
      <c r="A213" s="46"/>
      <c r="B213" s="47"/>
      <c r="C213" s="47"/>
      <c r="D213" s="48"/>
      <c r="E213" s="49"/>
      <c r="F213" s="50"/>
      <c r="G213" s="49"/>
      <c r="H213" s="49"/>
      <c r="I213" s="49"/>
    </row>
    <row r="214">
      <c r="A214" s="46"/>
      <c r="B214" s="47"/>
      <c r="C214" s="47"/>
      <c r="D214" s="48"/>
      <c r="E214" s="49"/>
      <c r="F214" s="50"/>
      <c r="G214" s="49"/>
      <c r="H214" s="49"/>
      <c r="I214" s="49"/>
    </row>
    <row r="215">
      <c r="A215" s="46"/>
      <c r="B215" s="47"/>
      <c r="C215" s="47"/>
      <c r="D215" s="48"/>
      <c r="E215" s="49"/>
      <c r="F215" s="50"/>
      <c r="G215" s="49"/>
      <c r="H215" s="49"/>
      <c r="I215" s="49"/>
    </row>
    <row r="216">
      <c r="A216" s="46"/>
      <c r="B216" s="47"/>
      <c r="C216" s="47"/>
      <c r="D216" s="48"/>
      <c r="E216" s="49"/>
      <c r="F216" s="50"/>
      <c r="G216" s="49"/>
      <c r="H216" s="49"/>
      <c r="I216" s="49"/>
    </row>
    <row r="217">
      <c r="A217" s="51"/>
      <c r="B217" s="47"/>
      <c r="C217" s="47"/>
      <c r="D217" s="48"/>
      <c r="E217" s="49"/>
      <c r="F217" s="50"/>
      <c r="G217" s="49"/>
      <c r="H217" s="49"/>
      <c r="I217" s="49"/>
    </row>
    <row r="218">
      <c r="A218" s="46"/>
      <c r="B218" s="47"/>
      <c r="C218" s="47"/>
      <c r="D218" s="48"/>
      <c r="E218" s="49"/>
      <c r="F218" s="50"/>
      <c r="G218" s="49"/>
      <c r="H218" s="49"/>
      <c r="I218" s="49"/>
    </row>
    <row r="219">
      <c r="A219" s="51"/>
      <c r="B219" s="47"/>
      <c r="C219" s="47"/>
      <c r="D219" s="48"/>
      <c r="E219" s="49"/>
      <c r="F219" s="50"/>
      <c r="G219" s="49"/>
      <c r="H219" s="49"/>
      <c r="I219" s="49"/>
    </row>
    <row r="220">
      <c r="A220" s="46"/>
      <c r="B220" s="47"/>
      <c r="C220" s="47"/>
      <c r="D220" s="48"/>
      <c r="E220" s="49"/>
      <c r="F220" s="50"/>
      <c r="G220" s="49"/>
      <c r="H220" s="49"/>
      <c r="I220" s="49"/>
    </row>
    <row r="221">
      <c r="A221" s="46"/>
      <c r="B221" s="47"/>
      <c r="C221" s="47"/>
      <c r="D221" s="48"/>
      <c r="E221" s="49"/>
      <c r="F221" s="50"/>
      <c r="G221" s="49"/>
      <c r="H221" s="49"/>
      <c r="I221" s="49"/>
    </row>
    <row r="222">
      <c r="A222" s="46"/>
      <c r="B222" s="47"/>
      <c r="C222" s="47"/>
      <c r="D222" s="48"/>
      <c r="E222" s="49"/>
      <c r="F222" s="50"/>
      <c r="G222" s="49"/>
      <c r="H222" s="49"/>
      <c r="I222" s="49"/>
    </row>
    <row r="223">
      <c r="A223" s="51"/>
      <c r="B223" s="47"/>
      <c r="C223" s="47"/>
      <c r="D223" s="48"/>
      <c r="E223" s="49"/>
      <c r="F223" s="50"/>
      <c r="G223" s="49"/>
      <c r="H223" s="49"/>
      <c r="I223" s="49"/>
    </row>
    <row r="224">
      <c r="A224" s="46"/>
      <c r="B224" s="47"/>
      <c r="C224" s="47"/>
      <c r="D224" s="48"/>
      <c r="E224" s="49"/>
      <c r="F224" s="50"/>
      <c r="G224" s="49"/>
      <c r="H224" s="49"/>
      <c r="I224" s="49"/>
    </row>
    <row r="225">
      <c r="A225" s="46"/>
      <c r="B225" s="47"/>
      <c r="C225" s="47"/>
      <c r="D225" s="48"/>
      <c r="E225" s="49"/>
      <c r="F225" s="50"/>
      <c r="G225" s="49"/>
      <c r="H225" s="49"/>
      <c r="I225" s="49"/>
    </row>
    <row r="226">
      <c r="A226" s="51"/>
      <c r="B226" s="47"/>
      <c r="C226" s="47"/>
      <c r="D226" s="48"/>
      <c r="E226" s="49"/>
      <c r="F226" s="50"/>
      <c r="G226" s="49"/>
      <c r="H226" s="49"/>
      <c r="I226" s="49"/>
    </row>
    <row r="227">
      <c r="A227" s="51"/>
      <c r="B227" s="47"/>
      <c r="C227" s="47"/>
      <c r="D227" s="48"/>
      <c r="E227" s="49"/>
      <c r="F227" s="50"/>
      <c r="G227" s="49"/>
      <c r="H227" s="49"/>
      <c r="I227" s="49"/>
    </row>
    <row r="228">
      <c r="A228" s="46"/>
      <c r="B228" s="47"/>
      <c r="C228" s="47"/>
      <c r="D228" s="48"/>
      <c r="E228" s="49"/>
      <c r="F228" s="50"/>
      <c r="G228" s="49"/>
      <c r="H228" s="49"/>
      <c r="I228" s="49"/>
    </row>
    <row r="229">
      <c r="A229" s="46"/>
      <c r="B229" s="47"/>
      <c r="C229" s="47"/>
      <c r="D229" s="48"/>
      <c r="E229" s="49"/>
      <c r="F229" s="50"/>
      <c r="G229" s="49"/>
      <c r="H229" s="49"/>
      <c r="I229" s="49"/>
    </row>
    <row r="230">
      <c r="A230" s="46"/>
      <c r="B230" s="47"/>
      <c r="C230" s="47"/>
      <c r="D230" s="48"/>
      <c r="E230" s="49"/>
      <c r="F230" s="50"/>
      <c r="G230" s="49"/>
      <c r="H230" s="49"/>
      <c r="I230" s="49"/>
    </row>
    <row r="231">
      <c r="A231" s="46"/>
      <c r="B231" s="47"/>
      <c r="C231" s="47"/>
      <c r="D231" s="48"/>
      <c r="E231" s="49"/>
      <c r="F231" s="50"/>
      <c r="G231" s="49"/>
      <c r="H231" s="49"/>
      <c r="I231" s="49"/>
    </row>
    <row r="232">
      <c r="A232" s="51"/>
      <c r="B232" s="47"/>
      <c r="C232" s="47"/>
      <c r="D232" s="48"/>
      <c r="E232" s="49"/>
      <c r="F232" s="50"/>
      <c r="G232" s="49"/>
      <c r="H232" s="49"/>
      <c r="I232" s="49"/>
    </row>
    <row r="233">
      <c r="A233" s="46"/>
      <c r="B233" s="47"/>
      <c r="C233" s="47"/>
      <c r="D233" s="48"/>
      <c r="E233" s="49"/>
      <c r="F233" s="50"/>
      <c r="G233" s="49"/>
      <c r="H233" s="49"/>
      <c r="I233" s="49"/>
    </row>
    <row r="234">
      <c r="A234" s="51"/>
      <c r="B234" s="47"/>
      <c r="C234" s="47"/>
      <c r="D234" s="48"/>
      <c r="E234" s="49"/>
      <c r="F234" s="50"/>
      <c r="G234" s="49"/>
      <c r="H234" s="49"/>
      <c r="I234" s="49"/>
    </row>
    <row r="235">
      <c r="A235" s="46"/>
      <c r="B235" s="47"/>
      <c r="C235" s="47"/>
      <c r="D235" s="48"/>
      <c r="E235" s="49"/>
      <c r="F235" s="50"/>
      <c r="G235" s="49"/>
      <c r="H235" s="49"/>
      <c r="I235" s="49"/>
    </row>
    <row r="236">
      <c r="A236" s="46"/>
      <c r="B236" s="47"/>
      <c r="C236" s="47"/>
      <c r="D236" s="48"/>
      <c r="E236" s="49"/>
      <c r="F236" s="50"/>
      <c r="G236" s="49"/>
      <c r="H236" s="49"/>
      <c r="I236" s="49"/>
    </row>
    <row r="237">
      <c r="A237" s="51"/>
      <c r="B237" s="47"/>
      <c r="C237" s="47"/>
      <c r="D237" s="48"/>
      <c r="E237" s="49"/>
      <c r="F237" s="50"/>
      <c r="G237" s="49"/>
      <c r="H237" s="49"/>
      <c r="I237" s="49"/>
    </row>
    <row r="238">
      <c r="A238" s="46"/>
      <c r="B238" s="47"/>
      <c r="C238" s="47"/>
      <c r="D238" s="48"/>
      <c r="E238" s="49"/>
      <c r="F238" s="50"/>
      <c r="G238" s="49"/>
      <c r="H238" s="49"/>
      <c r="I238" s="49"/>
    </row>
    <row r="239">
      <c r="A239" s="46"/>
      <c r="B239" s="47"/>
      <c r="C239" s="47"/>
      <c r="D239" s="48"/>
      <c r="E239" s="49"/>
      <c r="F239" s="50"/>
      <c r="G239" s="49"/>
      <c r="H239" s="49"/>
      <c r="I239" s="49"/>
    </row>
    <row r="240">
      <c r="A240" s="46"/>
      <c r="B240" s="47"/>
      <c r="C240" s="47"/>
      <c r="D240" s="48"/>
      <c r="E240" s="49"/>
      <c r="F240" s="50"/>
      <c r="G240" s="49"/>
      <c r="H240" s="49"/>
      <c r="I240" s="49"/>
    </row>
    <row r="241">
      <c r="A241" s="46"/>
      <c r="B241" s="47"/>
      <c r="C241" s="47"/>
      <c r="D241" s="48"/>
      <c r="E241" s="49"/>
      <c r="F241" s="50"/>
      <c r="G241" s="49"/>
      <c r="H241" s="49"/>
      <c r="I241" s="49"/>
    </row>
    <row r="242">
      <c r="A242" s="46"/>
      <c r="B242" s="47"/>
      <c r="C242" s="47"/>
      <c r="D242" s="48"/>
      <c r="E242" s="49"/>
      <c r="F242" s="50"/>
      <c r="G242" s="49"/>
      <c r="H242" s="49"/>
      <c r="I242" s="49"/>
    </row>
    <row r="243">
      <c r="A243" s="46"/>
      <c r="B243" s="47"/>
      <c r="C243" s="47"/>
      <c r="D243" s="48"/>
      <c r="E243" s="49"/>
      <c r="F243" s="50"/>
      <c r="G243" s="49"/>
      <c r="H243" s="49"/>
      <c r="I243" s="49"/>
    </row>
    <row r="244">
      <c r="A244" s="46"/>
      <c r="B244" s="47"/>
      <c r="C244" s="47"/>
      <c r="D244" s="48"/>
      <c r="E244" s="49"/>
      <c r="F244" s="50"/>
      <c r="G244" s="49"/>
      <c r="H244" s="49"/>
      <c r="I244" s="49"/>
    </row>
    <row r="245">
      <c r="A245" s="46"/>
      <c r="B245" s="47"/>
      <c r="C245" s="47"/>
      <c r="D245" s="48"/>
      <c r="E245" s="49"/>
      <c r="F245" s="50"/>
      <c r="G245" s="49"/>
      <c r="H245" s="49"/>
      <c r="I245" s="49"/>
    </row>
    <row r="246">
      <c r="A246" s="46"/>
      <c r="B246" s="47"/>
      <c r="C246" s="47"/>
      <c r="D246" s="48"/>
      <c r="E246" s="49"/>
      <c r="F246" s="50"/>
      <c r="G246" s="49"/>
      <c r="H246" s="49"/>
      <c r="I246" s="49"/>
    </row>
    <row r="247">
      <c r="A247" s="46"/>
      <c r="B247" s="47"/>
      <c r="C247" s="47"/>
      <c r="D247" s="48"/>
      <c r="E247" s="49"/>
      <c r="F247" s="50"/>
      <c r="G247" s="49"/>
      <c r="H247" s="49"/>
      <c r="I247" s="49"/>
    </row>
    <row r="248">
      <c r="A248" s="46"/>
      <c r="B248" s="47"/>
      <c r="C248" s="47"/>
      <c r="D248" s="48"/>
      <c r="E248" s="49"/>
      <c r="F248" s="50"/>
      <c r="G248" s="49"/>
      <c r="H248" s="49"/>
      <c r="I248" s="49"/>
    </row>
    <row r="249">
      <c r="A249" s="46"/>
      <c r="B249" s="47"/>
      <c r="C249" s="47"/>
      <c r="D249" s="48"/>
      <c r="E249" s="49"/>
      <c r="F249" s="50"/>
      <c r="G249" s="49"/>
      <c r="H249" s="49"/>
      <c r="I249" s="49"/>
    </row>
    <row r="250">
      <c r="A250" s="46"/>
      <c r="B250" s="47"/>
      <c r="C250" s="47"/>
      <c r="D250" s="48"/>
      <c r="E250" s="49"/>
      <c r="F250" s="50"/>
      <c r="G250" s="49"/>
      <c r="H250" s="49"/>
      <c r="I250" s="49"/>
    </row>
    <row r="251">
      <c r="A251" s="46"/>
      <c r="B251" s="47"/>
      <c r="C251" s="47"/>
      <c r="D251" s="48"/>
      <c r="E251" s="49"/>
      <c r="F251" s="50"/>
      <c r="G251" s="49"/>
      <c r="H251" s="49"/>
      <c r="I251" s="49"/>
    </row>
    <row r="252">
      <c r="A252" s="46"/>
      <c r="B252" s="47"/>
      <c r="C252" s="47"/>
      <c r="D252" s="48"/>
      <c r="E252" s="49"/>
      <c r="F252" s="50"/>
      <c r="G252" s="49"/>
      <c r="H252" s="49"/>
      <c r="I252" s="49"/>
    </row>
    <row r="253">
      <c r="A253" s="46"/>
      <c r="B253" s="47"/>
      <c r="C253" s="47"/>
      <c r="D253" s="48"/>
      <c r="E253" s="49"/>
      <c r="F253" s="50"/>
      <c r="G253" s="49"/>
      <c r="H253" s="49"/>
      <c r="I253" s="49"/>
    </row>
    <row r="254">
      <c r="A254" s="46"/>
      <c r="B254" s="47"/>
      <c r="C254" s="47"/>
      <c r="D254" s="48"/>
      <c r="E254" s="49"/>
      <c r="F254" s="50"/>
      <c r="G254" s="49"/>
      <c r="H254" s="49"/>
      <c r="I254" s="49"/>
    </row>
    <row r="255">
      <c r="A255" s="46"/>
      <c r="B255" s="47"/>
      <c r="C255" s="47"/>
      <c r="D255" s="48"/>
      <c r="E255" s="49"/>
      <c r="F255" s="50"/>
      <c r="G255" s="49"/>
      <c r="H255" s="49"/>
      <c r="I255" s="49"/>
    </row>
    <row r="256">
      <c r="A256" s="46"/>
      <c r="B256" s="47"/>
      <c r="C256" s="47"/>
      <c r="D256" s="48"/>
      <c r="E256" s="49"/>
      <c r="F256" s="50"/>
      <c r="G256" s="49"/>
      <c r="H256" s="49"/>
      <c r="I256" s="49"/>
    </row>
    <row r="257">
      <c r="A257" s="46"/>
      <c r="B257" s="47"/>
      <c r="C257" s="47"/>
      <c r="D257" s="48"/>
      <c r="E257" s="49"/>
      <c r="F257" s="50"/>
      <c r="G257" s="49"/>
      <c r="H257" s="49"/>
      <c r="I257" s="49"/>
    </row>
    <row r="258">
      <c r="A258" s="46"/>
      <c r="B258" s="47"/>
      <c r="C258" s="47"/>
      <c r="D258" s="48"/>
      <c r="E258" s="49"/>
      <c r="F258" s="50"/>
      <c r="G258" s="49"/>
      <c r="H258" s="49"/>
      <c r="I258" s="49"/>
    </row>
    <row r="259">
      <c r="A259" s="46"/>
      <c r="B259" s="47"/>
      <c r="C259" s="47"/>
      <c r="D259" s="48"/>
      <c r="E259" s="49"/>
      <c r="F259" s="50"/>
      <c r="G259" s="49"/>
      <c r="H259" s="49"/>
      <c r="I259" s="49"/>
    </row>
    <row r="260">
      <c r="A260" s="46"/>
      <c r="B260" s="47"/>
      <c r="C260" s="47"/>
      <c r="D260" s="48"/>
      <c r="E260" s="49"/>
      <c r="F260" s="50"/>
      <c r="G260" s="49"/>
      <c r="H260" s="49"/>
      <c r="I260" s="49"/>
    </row>
    <row r="261">
      <c r="A261" s="51"/>
      <c r="B261" s="47"/>
      <c r="C261" s="47"/>
      <c r="D261" s="48"/>
      <c r="E261" s="49"/>
      <c r="F261" s="50"/>
      <c r="G261" s="49"/>
      <c r="H261" s="49"/>
      <c r="I261" s="49"/>
    </row>
    <row r="262">
      <c r="A262" s="51"/>
      <c r="B262" s="47"/>
      <c r="C262" s="47"/>
      <c r="D262" s="48"/>
      <c r="E262" s="49"/>
      <c r="F262" s="50"/>
      <c r="G262" s="49"/>
      <c r="H262" s="49"/>
      <c r="I262" s="49"/>
    </row>
    <row r="263">
      <c r="A263" s="46"/>
      <c r="B263" s="47"/>
      <c r="C263" s="47"/>
      <c r="D263" s="48"/>
      <c r="E263" s="49"/>
      <c r="F263" s="50"/>
      <c r="G263" s="49"/>
      <c r="H263" s="49"/>
      <c r="I263" s="49"/>
    </row>
    <row r="264">
      <c r="A264" s="46"/>
      <c r="B264" s="47"/>
      <c r="C264" s="47"/>
      <c r="D264" s="48"/>
      <c r="E264" s="49"/>
      <c r="F264" s="50"/>
      <c r="G264" s="49"/>
      <c r="H264" s="49"/>
      <c r="I264" s="49"/>
    </row>
    <row r="265">
      <c r="A265" s="46"/>
      <c r="B265" s="47"/>
      <c r="C265" s="47"/>
      <c r="D265" s="48"/>
      <c r="E265" s="49"/>
      <c r="F265" s="50"/>
      <c r="G265" s="49"/>
      <c r="H265" s="49"/>
      <c r="I265" s="49"/>
    </row>
    <row r="266">
      <c r="A266" s="46"/>
      <c r="B266" s="47"/>
      <c r="C266" s="47"/>
      <c r="D266" s="48"/>
      <c r="E266" s="49"/>
      <c r="F266" s="50"/>
      <c r="G266" s="49"/>
      <c r="H266" s="49"/>
      <c r="I266" s="49"/>
    </row>
    <row r="267">
      <c r="A267" s="46"/>
      <c r="B267" s="47"/>
      <c r="C267" s="47"/>
      <c r="D267" s="48"/>
      <c r="E267" s="49"/>
      <c r="F267" s="50"/>
      <c r="G267" s="49"/>
      <c r="H267" s="49"/>
      <c r="I267" s="49"/>
    </row>
    <row r="268">
      <c r="A268" s="46"/>
      <c r="B268" s="47"/>
      <c r="C268" s="47"/>
      <c r="D268" s="48"/>
      <c r="E268" s="49"/>
      <c r="F268" s="50"/>
      <c r="G268" s="49"/>
      <c r="H268" s="49"/>
      <c r="I268" s="49"/>
    </row>
    <row r="269">
      <c r="A269" s="46"/>
      <c r="B269" s="47"/>
      <c r="C269" s="47"/>
      <c r="D269" s="48"/>
      <c r="E269" s="49"/>
      <c r="F269" s="50"/>
      <c r="G269" s="49"/>
      <c r="H269" s="49"/>
      <c r="I269" s="49"/>
    </row>
    <row r="270">
      <c r="A270" s="51"/>
      <c r="B270" s="47"/>
      <c r="C270" s="47"/>
      <c r="D270" s="48"/>
      <c r="E270" s="49"/>
      <c r="F270" s="50"/>
      <c r="G270" s="49"/>
      <c r="H270" s="49"/>
      <c r="I270" s="49"/>
    </row>
    <row r="271">
      <c r="A271" s="51"/>
      <c r="B271" s="47"/>
      <c r="C271" s="47"/>
      <c r="D271" s="48"/>
      <c r="E271" s="49"/>
      <c r="F271" s="50"/>
      <c r="G271" s="49"/>
      <c r="H271" s="49"/>
      <c r="I271" s="49"/>
    </row>
    <row r="272">
      <c r="A272" s="46"/>
      <c r="B272" s="47"/>
      <c r="C272" s="47"/>
      <c r="D272" s="48"/>
      <c r="E272" s="49"/>
      <c r="F272" s="50"/>
      <c r="G272" s="49"/>
      <c r="H272" s="49"/>
      <c r="I272" s="49"/>
    </row>
    <row r="273">
      <c r="A273" s="46"/>
      <c r="B273" s="47"/>
      <c r="C273" s="47"/>
      <c r="D273" s="48"/>
      <c r="E273" s="49"/>
      <c r="F273" s="50"/>
      <c r="G273" s="49"/>
      <c r="H273" s="49"/>
      <c r="I273" s="49"/>
    </row>
    <row r="274">
      <c r="A274" s="51"/>
      <c r="B274" s="47"/>
      <c r="C274" s="47"/>
      <c r="D274" s="48"/>
      <c r="E274" s="49"/>
      <c r="F274" s="50"/>
      <c r="G274" s="49"/>
      <c r="H274" s="49"/>
      <c r="I274" s="49"/>
    </row>
    <row r="275">
      <c r="A275" s="46"/>
      <c r="B275" s="47"/>
      <c r="C275" s="47"/>
      <c r="D275" s="48"/>
      <c r="E275" s="49"/>
      <c r="F275" s="50"/>
      <c r="G275" s="49"/>
      <c r="H275" s="49"/>
      <c r="I275" s="49"/>
    </row>
    <row r="276">
      <c r="A276" s="46"/>
      <c r="B276" s="47"/>
      <c r="C276" s="47"/>
      <c r="D276" s="48"/>
      <c r="E276" s="49"/>
      <c r="F276" s="50"/>
      <c r="G276" s="49"/>
      <c r="H276" s="49"/>
      <c r="I276" s="49"/>
    </row>
    <row r="277">
      <c r="A277" s="26"/>
      <c r="B277" s="44"/>
      <c r="C277" s="44"/>
      <c r="D277" s="45"/>
      <c r="E277" s="30"/>
      <c r="F277" s="28"/>
      <c r="G277" s="30"/>
      <c r="H277" s="30"/>
      <c r="I277" s="30"/>
    </row>
    <row r="278">
      <c r="A278" s="26"/>
      <c r="B278" s="44"/>
      <c r="C278" s="44"/>
      <c r="D278" s="45"/>
      <c r="E278" s="30"/>
      <c r="F278" s="28"/>
      <c r="G278" s="30"/>
      <c r="H278" s="30"/>
      <c r="I278" s="30"/>
    </row>
    <row r="279">
      <c r="A279" s="26"/>
      <c r="B279" s="44"/>
      <c r="C279" s="44"/>
      <c r="D279" s="45"/>
      <c r="E279" s="30"/>
      <c r="F279" s="28"/>
      <c r="G279" s="30"/>
      <c r="H279" s="30"/>
      <c r="I279" s="30"/>
    </row>
    <row r="280">
      <c r="A280" s="26"/>
      <c r="B280" s="44"/>
      <c r="C280" s="44"/>
      <c r="D280" s="45"/>
      <c r="E280" s="30"/>
      <c r="F280" s="28"/>
      <c r="G280" s="30"/>
      <c r="H280" s="30"/>
      <c r="I280" s="30"/>
    </row>
    <row r="281">
      <c r="A281" s="26"/>
      <c r="B281" s="44"/>
      <c r="C281" s="44"/>
      <c r="D281" s="45"/>
      <c r="E281" s="30"/>
      <c r="F281" s="28"/>
      <c r="G281" s="30"/>
      <c r="H281" s="30"/>
      <c r="I281" s="30"/>
    </row>
    <row r="282">
      <c r="A282" s="26"/>
      <c r="B282" s="44"/>
      <c r="C282" s="44"/>
      <c r="D282" s="45"/>
      <c r="E282" s="30"/>
      <c r="F282" s="28"/>
      <c r="G282" s="30"/>
      <c r="H282" s="30"/>
      <c r="I282" s="30"/>
    </row>
    <row r="283">
      <c r="A283" s="26"/>
      <c r="B283" s="44"/>
      <c r="C283" s="44"/>
      <c r="D283" s="45"/>
      <c r="E283" s="30"/>
      <c r="F283" s="28"/>
      <c r="G283" s="30"/>
      <c r="H283" s="30"/>
      <c r="I283" s="30"/>
    </row>
    <row r="284">
      <c r="A284" s="26"/>
      <c r="B284" s="44"/>
      <c r="C284" s="44"/>
      <c r="D284" s="45"/>
      <c r="E284" s="30"/>
      <c r="F284" s="28"/>
      <c r="G284" s="30"/>
      <c r="H284" s="30"/>
      <c r="I284" s="30"/>
    </row>
    <row r="285">
      <c r="A285" s="26"/>
      <c r="B285" s="44"/>
      <c r="C285" s="44"/>
      <c r="D285" s="45"/>
      <c r="E285" s="30"/>
      <c r="F285" s="28"/>
      <c r="G285" s="30"/>
      <c r="H285" s="30"/>
      <c r="I285" s="30"/>
    </row>
    <row r="286">
      <c r="A286" s="26"/>
      <c r="B286" s="44"/>
      <c r="C286" s="44"/>
      <c r="D286" s="45"/>
      <c r="E286" s="30"/>
      <c r="F286" s="28"/>
      <c r="G286" s="30"/>
      <c r="H286" s="30"/>
      <c r="I286" s="30"/>
    </row>
    <row r="287">
      <c r="A287" s="26"/>
      <c r="B287" s="44"/>
      <c r="C287" s="44"/>
      <c r="D287" s="45"/>
      <c r="E287" s="30"/>
      <c r="F287" s="28"/>
      <c r="G287" s="30"/>
      <c r="H287" s="30"/>
      <c r="I287" s="30"/>
    </row>
    <row r="288">
      <c r="A288" s="26"/>
      <c r="B288" s="44"/>
      <c r="C288" s="44"/>
      <c r="D288" s="45"/>
      <c r="E288" s="30"/>
      <c r="F288" s="28"/>
      <c r="G288" s="30"/>
      <c r="H288" s="30"/>
      <c r="I288" s="30"/>
    </row>
    <row r="289">
      <c r="A289" s="31"/>
      <c r="B289" s="44"/>
      <c r="C289" s="44"/>
      <c r="D289" s="45"/>
      <c r="E289" s="30"/>
      <c r="F289" s="28"/>
      <c r="G289" s="30"/>
      <c r="H289" s="30"/>
      <c r="I289" s="30"/>
    </row>
    <row r="290">
      <c r="A290" s="26"/>
      <c r="B290" s="44"/>
      <c r="C290" s="44"/>
      <c r="D290" s="45"/>
      <c r="E290" s="30"/>
      <c r="F290" s="28"/>
      <c r="G290" s="30"/>
      <c r="H290" s="30"/>
      <c r="I290" s="30"/>
    </row>
    <row r="291">
      <c r="A291" s="26"/>
      <c r="B291" s="44"/>
      <c r="C291" s="44"/>
      <c r="D291" s="45"/>
      <c r="E291" s="30"/>
      <c r="F291" s="28"/>
      <c r="G291" s="30"/>
      <c r="H291" s="30"/>
      <c r="I291" s="30"/>
    </row>
    <row r="292">
      <c r="A292" s="26"/>
      <c r="B292" s="44"/>
      <c r="C292" s="44"/>
      <c r="D292" s="45"/>
      <c r="E292" s="30"/>
      <c r="F292" s="28"/>
      <c r="G292" s="30"/>
      <c r="H292" s="30"/>
      <c r="I292" s="30"/>
    </row>
    <row r="293">
      <c r="A293" s="26"/>
      <c r="B293" s="44"/>
      <c r="C293" s="44"/>
      <c r="D293" s="45"/>
      <c r="E293" s="30"/>
      <c r="F293" s="28"/>
      <c r="G293" s="30"/>
      <c r="H293" s="30"/>
      <c r="I293" s="30"/>
    </row>
    <row r="294">
      <c r="A294" s="31"/>
      <c r="B294" s="44"/>
      <c r="C294" s="44"/>
      <c r="D294" s="45"/>
      <c r="E294" s="30"/>
      <c r="F294" s="28"/>
      <c r="G294" s="30"/>
      <c r="H294" s="30"/>
      <c r="I294" s="30"/>
    </row>
    <row r="295">
      <c r="A295" s="26"/>
      <c r="B295" s="44"/>
      <c r="C295" s="44"/>
      <c r="D295" s="45"/>
      <c r="E295" s="30"/>
      <c r="F295" s="28"/>
      <c r="G295" s="30"/>
      <c r="H295" s="30"/>
      <c r="I295" s="30"/>
    </row>
    <row r="296">
      <c r="A296" s="26"/>
      <c r="B296" s="44"/>
      <c r="C296" s="44"/>
      <c r="D296" s="45"/>
      <c r="E296" s="30"/>
      <c r="F296" s="28"/>
      <c r="G296" s="30"/>
      <c r="H296" s="30"/>
      <c r="I296" s="30"/>
    </row>
    <row r="297">
      <c r="A297" s="31"/>
      <c r="B297" s="44"/>
      <c r="C297" s="44"/>
      <c r="D297" s="45"/>
      <c r="E297" s="30"/>
      <c r="F297" s="28"/>
      <c r="G297" s="30"/>
      <c r="H297" s="30"/>
      <c r="I297" s="30"/>
    </row>
    <row r="298">
      <c r="A298" s="26"/>
      <c r="B298" s="44"/>
      <c r="C298" s="44"/>
      <c r="D298" s="45"/>
      <c r="E298" s="30"/>
      <c r="F298" s="28"/>
      <c r="G298" s="30"/>
      <c r="H298" s="30"/>
      <c r="I298" s="30"/>
    </row>
    <row r="299">
      <c r="A299" s="26"/>
      <c r="B299" s="44"/>
      <c r="C299" s="44"/>
      <c r="D299" s="45"/>
      <c r="E299" s="30"/>
      <c r="F299" s="28"/>
      <c r="G299" s="30"/>
      <c r="H299" s="30"/>
      <c r="I299" s="30"/>
    </row>
    <row r="300">
      <c r="A300" s="26"/>
      <c r="B300" s="44"/>
      <c r="C300" s="44"/>
      <c r="D300" s="45"/>
      <c r="E300" s="30"/>
      <c r="F300" s="28"/>
      <c r="G300" s="30"/>
      <c r="H300" s="30"/>
      <c r="I300" s="30"/>
    </row>
    <row r="301">
      <c r="A301" s="26"/>
      <c r="B301" s="44"/>
      <c r="C301" s="44"/>
      <c r="D301" s="45"/>
      <c r="E301" s="30"/>
      <c r="F301" s="28"/>
      <c r="G301" s="30"/>
      <c r="H301" s="30"/>
      <c r="I301" s="30"/>
    </row>
    <row r="302">
      <c r="A302" s="26"/>
      <c r="B302" s="44"/>
      <c r="C302" s="44"/>
      <c r="D302" s="45"/>
      <c r="E302" s="30"/>
      <c r="F302" s="28"/>
      <c r="G302" s="30"/>
      <c r="H302" s="30"/>
      <c r="I302" s="30"/>
    </row>
    <row r="303">
      <c r="A303" s="26"/>
      <c r="B303" s="44"/>
      <c r="C303" s="44"/>
      <c r="D303" s="45"/>
      <c r="E303" s="30"/>
      <c r="F303" s="28"/>
      <c r="G303" s="30"/>
      <c r="H303" s="30"/>
      <c r="I303" s="30"/>
    </row>
    <row r="304">
      <c r="A304" s="26"/>
      <c r="B304" s="44"/>
      <c r="C304" s="44"/>
      <c r="D304" s="45"/>
      <c r="E304" s="30"/>
      <c r="F304" s="28"/>
      <c r="G304" s="30"/>
      <c r="H304" s="30"/>
      <c r="I304" s="30"/>
    </row>
    <row r="305">
      <c r="A305" s="26"/>
      <c r="B305" s="44"/>
      <c r="C305" s="44"/>
      <c r="D305" s="45"/>
      <c r="E305" s="30"/>
      <c r="F305" s="28"/>
      <c r="G305" s="30"/>
      <c r="H305" s="30"/>
      <c r="I305" s="30"/>
    </row>
    <row r="306">
      <c r="A306" s="26"/>
      <c r="B306" s="44"/>
      <c r="C306" s="44"/>
      <c r="D306" s="45"/>
      <c r="E306" s="30"/>
      <c r="F306" s="28"/>
      <c r="G306" s="30"/>
      <c r="H306" s="30"/>
      <c r="I306" s="30"/>
    </row>
    <row r="307">
      <c r="A307" s="26"/>
      <c r="B307" s="44"/>
      <c r="C307" s="44"/>
      <c r="D307" s="45"/>
      <c r="E307" s="30"/>
      <c r="F307" s="28"/>
      <c r="G307" s="30"/>
      <c r="H307" s="30"/>
      <c r="I307" s="30"/>
    </row>
    <row r="308">
      <c r="A308" s="26"/>
      <c r="B308" s="44"/>
      <c r="C308" s="44"/>
      <c r="D308" s="45"/>
      <c r="E308" s="30"/>
      <c r="F308" s="28"/>
      <c r="G308" s="30"/>
      <c r="H308" s="30"/>
      <c r="I308" s="30"/>
    </row>
    <row r="309">
      <c r="A309" s="26"/>
      <c r="B309" s="44"/>
      <c r="C309" s="44"/>
      <c r="D309" s="45"/>
      <c r="E309" s="30"/>
      <c r="F309" s="28"/>
      <c r="G309" s="30"/>
      <c r="H309" s="30"/>
      <c r="I309" s="30"/>
    </row>
    <row r="310">
      <c r="A310" s="26"/>
      <c r="B310" s="44"/>
      <c r="C310" s="44"/>
      <c r="D310" s="45"/>
      <c r="E310" s="30"/>
      <c r="F310" s="28"/>
      <c r="G310" s="30"/>
      <c r="H310" s="30"/>
      <c r="I310" s="30"/>
    </row>
    <row r="311">
      <c r="A311" s="31"/>
      <c r="B311" s="44"/>
      <c r="C311" s="44"/>
      <c r="D311" s="45"/>
      <c r="E311" s="30"/>
      <c r="F311" s="28"/>
      <c r="G311" s="30"/>
      <c r="H311" s="30"/>
      <c r="I311" s="30"/>
    </row>
    <row r="312">
      <c r="A312" s="26"/>
      <c r="B312" s="44"/>
      <c r="C312" s="44"/>
      <c r="D312" s="45"/>
      <c r="E312" s="30"/>
      <c r="F312" s="28"/>
      <c r="G312" s="30"/>
      <c r="H312" s="30"/>
      <c r="I312" s="30"/>
    </row>
    <row r="313">
      <c r="A313" s="26"/>
      <c r="B313" s="44"/>
      <c r="C313" s="44"/>
      <c r="D313" s="45"/>
      <c r="E313" s="30"/>
      <c r="F313" s="28"/>
      <c r="G313" s="30"/>
      <c r="H313" s="30"/>
      <c r="I313" s="30"/>
    </row>
    <row r="314">
      <c r="A314" s="26"/>
      <c r="B314" s="44"/>
      <c r="C314" s="44"/>
      <c r="D314" s="45"/>
      <c r="E314" s="30"/>
      <c r="F314" s="28"/>
      <c r="G314" s="30"/>
      <c r="H314" s="30"/>
      <c r="I314" s="30"/>
    </row>
    <row r="315">
      <c r="A315" s="26"/>
      <c r="B315" s="44"/>
      <c r="C315" s="44"/>
      <c r="D315" s="45"/>
      <c r="E315" s="30"/>
      <c r="F315" s="28"/>
      <c r="G315" s="30"/>
      <c r="H315" s="30"/>
      <c r="I315" s="30"/>
    </row>
    <row r="316">
      <c r="A316" s="26"/>
      <c r="B316" s="44"/>
      <c r="C316" s="44"/>
      <c r="D316" s="45"/>
      <c r="E316" s="30"/>
      <c r="F316" s="28"/>
      <c r="G316" s="30"/>
      <c r="H316" s="30"/>
      <c r="I316" s="30"/>
    </row>
    <row r="317">
      <c r="A317" s="26"/>
      <c r="B317" s="44"/>
      <c r="C317" s="44"/>
      <c r="D317" s="45"/>
      <c r="E317" s="30"/>
      <c r="F317" s="28"/>
      <c r="G317" s="30"/>
      <c r="H317" s="30"/>
      <c r="I317" s="30"/>
    </row>
    <row r="318">
      <c r="A318" s="26"/>
      <c r="B318" s="44"/>
      <c r="C318" s="44"/>
      <c r="D318" s="45"/>
      <c r="E318" s="30"/>
      <c r="F318" s="28"/>
      <c r="G318" s="30"/>
      <c r="H318" s="30"/>
      <c r="I318" s="30"/>
    </row>
    <row r="319">
      <c r="A319" s="26"/>
      <c r="B319" s="44"/>
      <c r="C319" s="44"/>
      <c r="D319" s="45"/>
      <c r="E319" s="30"/>
      <c r="F319" s="28"/>
      <c r="G319" s="30"/>
      <c r="H319" s="30"/>
      <c r="I319" s="30"/>
    </row>
    <row r="320">
      <c r="A320" s="26"/>
      <c r="B320" s="44"/>
      <c r="C320" s="44"/>
      <c r="D320" s="45"/>
      <c r="E320" s="30"/>
      <c r="F320" s="28"/>
      <c r="G320" s="30"/>
      <c r="H320" s="30"/>
      <c r="I320" s="30"/>
    </row>
    <row r="321">
      <c r="A321" s="26"/>
      <c r="B321" s="44"/>
      <c r="C321" s="44"/>
      <c r="D321" s="45"/>
      <c r="E321" s="30"/>
      <c r="F321" s="28"/>
      <c r="G321" s="30"/>
      <c r="H321" s="30"/>
      <c r="I321" s="30"/>
    </row>
    <row r="322">
      <c r="A322" s="26"/>
      <c r="B322" s="44"/>
      <c r="C322" s="44"/>
      <c r="D322" s="45"/>
      <c r="E322" s="30"/>
      <c r="F322" s="28"/>
      <c r="G322" s="30"/>
      <c r="H322" s="30"/>
      <c r="I322" s="30"/>
    </row>
    <row r="323">
      <c r="A323" s="26"/>
      <c r="B323" s="44"/>
      <c r="C323" s="44"/>
      <c r="D323" s="45"/>
      <c r="E323" s="30"/>
      <c r="F323" s="28"/>
      <c r="G323" s="30"/>
      <c r="H323" s="30"/>
      <c r="I323" s="30"/>
    </row>
    <row r="324">
      <c r="A324" s="26"/>
      <c r="B324" s="44"/>
      <c r="C324" s="44"/>
      <c r="D324" s="45"/>
      <c r="E324" s="30"/>
      <c r="F324" s="28"/>
      <c r="G324" s="30"/>
      <c r="H324" s="30"/>
      <c r="I324" s="30"/>
    </row>
    <row r="325">
      <c r="A325" s="26"/>
      <c r="B325" s="44"/>
      <c r="C325" s="44"/>
      <c r="D325" s="45"/>
      <c r="E325" s="30"/>
      <c r="F325" s="28"/>
      <c r="G325" s="30"/>
      <c r="H325" s="30"/>
      <c r="I325" s="30"/>
    </row>
    <row r="326">
      <c r="A326" s="26"/>
      <c r="B326" s="44"/>
      <c r="C326" s="44"/>
      <c r="D326" s="45"/>
      <c r="E326" s="30"/>
      <c r="F326" s="28"/>
      <c r="G326" s="30"/>
      <c r="H326" s="30"/>
      <c r="I326" s="30"/>
    </row>
    <row r="327">
      <c r="A327" s="26"/>
      <c r="B327" s="44"/>
      <c r="C327" s="44"/>
      <c r="D327" s="45"/>
      <c r="E327" s="30"/>
      <c r="F327" s="28"/>
      <c r="G327" s="30"/>
      <c r="H327" s="30"/>
      <c r="I327" s="30"/>
    </row>
    <row r="328">
      <c r="A328" s="31"/>
      <c r="B328" s="44"/>
      <c r="C328" s="44"/>
      <c r="D328" s="45"/>
      <c r="E328" s="30"/>
      <c r="F328" s="28"/>
      <c r="G328" s="30"/>
      <c r="H328" s="30"/>
      <c r="I328" s="30"/>
    </row>
    <row r="329">
      <c r="A329" s="26"/>
      <c r="B329" s="44"/>
      <c r="C329" s="44"/>
      <c r="D329" s="45"/>
      <c r="E329" s="30"/>
      <c r="F329" s="28"/>
      <c r="G329" s="30"/>
      <c r="H329" s="30"/>
      <c r="I329" s="30"/>
    </row>
    <row r="330">
      <c r="A330" s="26"/>
      <c r="B330" s="44"/>
      <c r="C330" s="44"/>
      <c r="D330" s="45"/>
      <c r="E330" s="30"/>
      <c r="F330" s="28"/>
      <c r="G330" s="30"/>
      <c r="H330" s="30"/>
      <c r="I330" s="30"/>
    </row>
    <row r="331">
      <c r="A331" s="31"/>
      <c r="B331" s="44"/>
      <c r="C331" s="44"/>
      <c r="D331" s="45"/>
      <c r="E331" s="30"/>
      <c r="F331" s="28"/>
      <c r="G331" s="30"/>
      <c r="H331" s="30"/>
      <c r="I331" s="30"/>
    </row>
    <row r="332">
      <c r="A332" s="26"/>
      <c r="B332" s="44"/>
      <c r="C332" s="44"/>
      <c r="D332" s="45"/>
      <c r="E332" s="30"/>
      <c r="F332" s="28"/>
      <c r="G332" s="30"/>
      <c r="H332" s="30"/>
      <c r="I332" s="30"/>
    </row>
    <row r="333">
      <c r="A333" s="26"/>
      <c r="B333" s="44"/>
      <c r="C333" s="44"/>
      <c r="D333" s="45"/>
      <c r="E333" s="30"/>
      <c r="F333" s="28"/>
      <c r="G333" s="30"/>
      <c r="H333" s="30"/>
      <c r="I333" s="30"/>
    </row>
    <row r="334">
      <c r="A334" s="26"/>
      <c r="B334" s="44"/>
      <c r="C334" s="44"/>
      <c r="D334" s="45"/>
      <c r="E334" s="30"/>
      <c r="F334" s="28"/>
      <c r="G334" s="30"/>
      <c r="H334" s="30"/>
      <c r="I334" s="30"/>
    </row>
    <row r="335">
      <c r="A335" s="26"/>
      <c r="B335" s="44"/>
      <c r="C335" s="44"/>
      <c r="D335" s="45"/>
      <c r="E335" s="30"/>
      <c r="F335" s="28"/>
      <c r="G335" s="30"/>
      <c r="H335" s="30"/>
      <c r="I335" s="30"/>
    </row>
    <row r="336">
      <c r="A336" s="26"/>
      <c r="B336" s="44"/>
      <c r="C336" s="44"/>
      <c r="D336" s="45"/>
      <c r="E336" s="30"/>
      <c r="F336" s="28"/>
      <c r="G336" s="30"/>
      <c r="H336" s="30"/>
      <c r="I336" s="30"/>
    </row>
    <row r="337">
      <c r="A337" s="26"/>
      <c r="B337" s="44"/>
      <c r="C337" s="44"/>
      <c r="D337" s="45"/>
      <c r="E337" s="30"/>
      <c r="F337" s="28"/>
      <c r="G337" s="30"/>
      <c r="H337" s="30"/>
      <c r="I337" s="30"/>
    </row>
    <row r="338">
      <c r="A338" s="26"/>
      <c r="B338" s="44"/>
      <c r="C338" s="44"/>
      <c r="D338" s="45"/>
      <c r="E338" s="30"/>
      <c r="F338" s="28"/>
      <c r="G338" s="30"/>
      <c r="H338" s="30"/>
      <c r="I338" s="30"/>
    </row>
    <row r="339">
      <c r="A339" s="26"/>
      <c r="B339" s="44"/>
      <c r="C339" s="44"/>
      <c r="D339" s="45"/>
      <c r="E339" s="30"/>
      <c r="F339" s="28"/>
      <c r="G339" s="30"/>
      <c r="H339" s="30"/>
      <c r="I339" s="30"/>
    </row>
    <row r="340">
      <c r="A340" s="26"/>
      <c r="B340" s="44"/>
      <c r="C340" s="44"/>
      <c r="D340" s="45"/>
      <c r="E340" s="30"/>
      <c r="F340" s="28"/>
      <c r="G340" s="30"/>
      <c r="H340" s="30"/>
      <c r="I340" s="30"/>
    </row>
    <row r="341">
      <c r="A341" s="26"/>
      <c r="B341" s="44"/>
      <c r="C341" s="44"/>
      <c r="D341" s="45"/>
      <c r="E341" s="30"/>
      <c r="F341" s="28"/>
      <c r="G341" s="30"/>
      <c r="H341" s="30"/>
      <c r="I341" s="30"/>
    </row>
    <row r="342">
      <c r="A342" s="26"/>
      <c r="B342" s="44"/>
      <c r="C342" s="44"/>
      <c r="D342" s="45"/>
      <c r="E342" s="30"/>
      <c r="F342" s="28"/>
      <c r="G342" s="30"/>
      <c r="H342" s="30"/>
      <c r="I342" s="30"/>
    </row>
    <row r="343">
      <c r="A343" s="26"/>
      <c r="B343" s="44"/>
      <c r="C343" s="44"/>
      <c r="D343" s="45"/>
      <c r="E343" s="30"/>
      <c r="F343" s="28"/>
      <c r="G343" s="30"/>
      <c r="H343" s="30"/>
      <c r="I343" s="30"/>
    </row>
    <row r="344">
      <c r="A344" s="26"/>
      <c r="B344" s="44"/>
      <c r="C344" s="44"/>
      <c r="D344" s="45"/>
      <c r="E344" s="30"/>
      <c r="F344" s="28"/>
      <c r="G344" s="30"/>
      <c r="H344" s="30"/>
      <c r="I344" s="30"/>
    </row>
    <row r="345">
      <c r="A345" s="31"/>
      <c r="B345" s="44"/>
      <c r="C345" s="44"/>
      <c r="D345" s="45"/>
      <c r="E345" s="30"/>
      <c r="F345" s="28"/>
      <c r="G345" s="30"/>
      <c r="H345" s="30"/>
      <c r="I345" s="30"/>
    </row>
    <row r="346">
      <c r="A346" s="26"/>
      <c r="B346" s="44"/>
      <c r="C346" s="44"/>
      <c r="D346" s="45"/>
      <c r="E346" s="30"/>
      <c r="F346" s="28"/>
      <c r="G346" s="30"/>
      <c r="H346" s="30"/>
      <c r="I346" s="30"/>
    </row>
    <row r="347">
      <c r="A347" s="31"/>
      <c r="B347" s="44"/>
      <c r="C347" s="44"/>
      <c r="D347" s="45"/>
      <c r="E347" s="30"/>
      <c r="F347" s="28"/>
      <c r="G347" s="30"/>
      <c r="H347" s="30"/>
      <c r="I347" s="30"/>
    </row>
    <row r="348">
      <c r="A348" s="26"/>
      <c r="B348" s="44"/>
      <c r="C348" s="44"/>
      <c r="D348" s="45"/>
      <c r="E348" s="30"/>
      <c r="F348" s="28"/>
      <c r="G348" s="30"/>
      <c r="H348" s="30"/>
      <c r="I348" s="30"/>
    </row>
    <row r="349">
      <c r="A349" s="26"/>
      <c r="B349" s="44"/>
      <c r="C349" s="44"/>
      <c r="D349" s="45"/>
      <c r="E349" s="30"/>
      <c r="F349" s="28"/>
      <c r="G349" s="30"/>
      <c r="H349" s="30"/>
      <c r="I349" s="30"/>
    </row>
    <row r="350">
      <c r="A350" s="26"/>
      <c r="B350" s="44"/>
      <c r="C350" s="44"/>
      <c r="D350" s="45"/>
      <c r="E350" s="30"/>
      <c r="F350" s="28"/>
      <c r="G350" s="30"/>
      <c r="H350" s="30"/>
      <c r="I350" s="30"/>
    </row>
    <row r="351">
      <c r="A351" s="26"/>
      <c r="B351" s="44"/>
      <c r="C351" s="44"/>
      <c r="D351" s="45"/>
      <c r="E351" s="30"/>
      <c r="F351" s="28"/>
      <c r="G351" s="30"/>
      <c r="H351" s="30"/>
      <c r="I351" s="30"/>
    </row>
    <row r="352">
      <c r="A352" s="31"/>
      <c r="B352" s="44"/>
      <c r="C352" s="44"/>
      <c r="D352" s="45"/>
      <c r="E352" s="30"/>
      <c r="F352" s="28"/>
      <c r="G352" s="30"/>
      <c r="H352" s="30"/>
      <c r="I352" s="30"/>
    </row>
    <row r="353">
      <c r="A353" s="26"/>
      <c r="B353" s="44"/>
      <c r="C353" s="44"/>
      <c r="D353" s="45"/>
      <c r="E353" s="30"/>
      <c r="F353" s="28"/>
      <c r="G353" s="30"/>
      <c r="H353" s="30"/>
      <c r="I353" s="30"/>
    </row>
    <row r="354">
      <c r="A354" s="26"/>
      <c r="B354" s="44"/>
      <c r="C354" s="44"/>
      <c r="D354" s="45"/>
      <c r="E354" s="30"/>
      <c r="F354" s="28"/>
      <c r="G354" s="30"/>
      <c r="H354" s="30"/>
      <c r="I354" s="30"/>
    </row>
    <row r="355">
      <c r="A355" s="26"/>
      <c r="B355" s="44"/>
      <c r="C355" s="44"/>
      <c r="D355" s="45"/>
      <c r="E355" s="30"/>
      <c r="F355" s="28"/>
      <c r="G355" s="30"/>
      <c r="H355" s="30"/>
      <c r="I355" s="30"/>
    </row>
    <row r="356">
      <c r="A356" s="31"/>
      <c r="B356" s="44"/>
      <c r="C356" s="44"/>
      <c r="D356" s="45"/>
      <c r="E356" s="30"/>
      <c r="F356" s="28"/>
      <c r="G356" s="30"/>
      <c r="H356" s="30"/>
      <c r="I356" s="30"/>
    </row>
    <row r="357">
      <c r="A357" s="31"/>
      <c r="B357" s="44"/>
      <c r="C357" s="44"/>
      <c r="D357" s="45"/>
      <c r="E357" s="30"/>
      <c r="F357" s="28"/>
      <c r="G357" s="30"/>
      <c r="H357" s="30"/>
      <c r="I357" s="30"/>
    </row>
    <row r="358">
      <c r="A358" s="26"/>
      <c r="B358" s="44"/>
      <c r="C358" s="44"/>
      <c r="D358" s="45"/>
      <c r="E358" s="30"/>
      <c r="F358" s="28"/>
      <c r="G358" s="30"/>
      <c r="H358" s="30"/>
      <c r="I358" s="30"/>
    </row>
    <row r="359">
      <c r="A359" s="26"/>
      <c r="B359" s="44"/>
      <c r="C359" s="44"/>
      <c r="D359" s="45"/>
      <c r="E359" s="30"/>
      <c r="F359" s="28"/>
      <c r="G359" s="30"/>
      <c r="H359" s="30"/>
      <c r="I359" s="30"/>
    </row>
    <row r="360">
      <c r="A360" s="26"/>
      <c r="B360" s="44"/>
      <c r="C360" s="44"/>
      <c r="D360" s="45"/>
      <c r="E360" s="30"/>
      <c r="F360" s="28"/>
      <c r="G360" s="30"/>
      <c r="H360" s="30"/>
      <c r="I360" s="30"/>
    </row>
    <row r="361">
      <c r="A361" s="31"/>
      <c r="B361" s="44"/>
      <c r="C361" s="44"/>
      <c r="D361" s="45"/>
      <c r="E361" s="30"/>
      <c r="F361" s="28"/>
      <c r="G361" s="30"/>
      <c r="H361" s="30"/>
      <c r="I361" s="30"/>
    </row>
    <row r="362">
      <c r="A362" s="26"/>
      <c r="B362" s="44"/>
      <c r="C362" s="44"/>
      <c r="D362" s="45"/>
      <c r="E362" s="30"/>
      <c r="F362" s="28"/>
      <c r="G362" s="30"/>
      <c r="H362" s="30"/>
      <c r="I362" s="30"/>
    </row>
    <row r="363">
      <c r="A363" s="26"/>
      <c r="B363" s="44"/>
      <c r="C363" s="44"/>
      <c r="D363" s="45"/>
      <c r="E363" s="30"/>
      <c r="F363" s="28"/>
      <c r="G363" s="30"/>
      <c r="H363" s="30"/>
      <c r="I363" s="30"/>
    </row>
    <row r="364">
      <c r="A364" s="26"/>
      <c r="B364" s="44"/>
      <c r="C364" s="44"/>
      <c r="D364" s="45"/>
      <c r="E364" s="30"/>
      <c r="F364" s="28"/>
      <c r="G364" s="30"/>
      <c r="H364" s="30"/>
      <c r="I364" s="30"/>
    </row>
    <row r="365">
      <c r="A365" s="26"/>
      <c r="B365" s="44"/>
      <c r="C365" s="44"/>
      <c r="D365" s="45"/>
      <c r="E365" s="30"/>
      <c r="F365" s="28"/>
      <c r="G365" s="30"/>
      <c r="H365" s="30"/>
      <c r="I365" s="30"/>
    </row>
    <row r="366">
      <c r="A366" s="31"/>
      <c r="B366" s="44"/>
      <c r="C366" s="44"/>
      <c r="D366" s="45"/>
      <c r="E366" s="30"/>
      <c r="F366" s="28"/>
      <c r="G366" s="30"/>
      <c r="H366" s="30"/>
      <c r="I366" s="30"/>
    </row>
    <row r="367">
      <c r="A367" s="26"/>
      <c r="B367" s="44"/>
      <c r="C367" s="44"/>
      <c r="D367" s="45"/>
      <c r="E367" s="30"/>
      <c r="F367" s="28"/>
      <c r="G367" s="30"/>
      <c r="H367" s="30"/>
      <c r="I367" s="30"/>
    </row>
    <row r="368">
      <c r="A368" s="26"/>
      <c r="B368" s="44"/>
      <c r="C368" s="44"/>
      <c r="D368" s="45"/>
      <c r="E368" s="30"/>
      <c r="F368" s="28"/>
      <c r="G368" s="30"/>
      <c r="H368" s="30"/>
      <c r="I368" s="30"/>
    </row>
    <row r="369">
      <c r="A369" s="26"/>
      <c r="B369" s="44"/>
      <c r="C369" s="44"/>
      <c r="D369" s="45"/>
      <c r="E369" s="30"/>
      <c r="F369" s="28"/>
      <c r="G369" s="30"/>
      <c r="H369" s="30"/>
      <c r="I369" s="30"/>
    </row>
    <row r="370">
      <c r="A370" s="26"/>
      <c r="B370" s="44"/>
      <c r="C370" s="44"/>
      <c r="D370" s="45"/>
      <c r="E370" s="30"/>
      <c r="F370" s="28"/>
      <c r="G370" s="30"/>
      <c r="H370" s="30"/>
      <c r="I370" s="30"/>
    </row>
    <row r="371">
      <c r="A371" s="26"/>
      <c r="B371" s="44"/>
      <c r="C371" s="44"/>
      <c r="D371" s="45"/>
      <c r="E371" s="30"/>
      <c r="F371" s="28"/>
      <c r="G371" s="30"/>
      <c r="H371" s="30"/>
      <c r="I371" s="30"/>
    </row>
    <row r="372">
      <c r="A372" s="26"/>
      <c r="B372" s="44"/>
      <c r="C372" s="44"/>
      <c r="D372" s="45"/>
      <c r="E372" s="30"/>
      <c r="F372" s="28"/>
      <c r="G372" s="30"/>
      <c r="H372" s="30"/>
      <c r="I372" s="30"/>
    </row>
    <row r="373">
      <c r="A373" s="26"/>
      <c r="B373" s="44"/>
      <c r="C373" s="44"/>
      <c r="D373" s="45"/>
      <c r="E373" s="30"/>
      <c r="F373" s="28"/>
      <c r="G373" s="30"/>
      <c r="H373" s="30"/>
      <c r="I373" s="30"/>
    </row>
    <row r="374">
      <c r="A374" s="26"/>
      <c r="B374" s="44"/>
      <c r="C374" s="44"/>
      <c r="D374" s="45"/>
      <c r="E374" s="30"/>
      <c r="F374" s="28"/>
      <c r="G374" s="30"/>
      <c r="H374" s="30"/>
      <c r="I374" s="30"/>
    </row>
    <row r="375">
      <c r="A375" s="26"/>
      <c r="B375" s="44"/>
      <c r="C375" s="44"/>
      <c r="D375" s="45"/>
      <c r="E375" s="30"/>
      <c r="F375" s="28"/>
      <c r="G375" s="30"/>
      <c r="H375" s="30"/>
      <c r="I375" s="30"/>
    </row>
    <row r="376">
      <c r="A376" s="26"/>
      <c r="B376" s="44"/>
      <c r="C376" s="44"/>
      <c r="D376" s="45"/>
      <c r="E376" s="30"/>
      <c r="F376" s="28"/>
      <c r="G376" s="30"/>
      <c r="H376" s="30"/>
      <c r="I376" s="30"/>
    </row>
    <row r="377">
      <c r="A377" s="26"/>
      <c r="B377" s="44"/>
      <c r="C377" s="44"/>
      <c r="D377" s="45"/>
      <c r="E377" s="30"/>
      <c r="F377" s="28"/>
      <c r="G377" s="30"/>
      <c r="H377" s="30"/>
      <c r="I377" s="30"/>
    </row>
    <row r="378">
      <c r="A378" s="26"/>
      <c r="B378" s="44"/>
      <c r="C378" s="44"/>
      <c r="D378" s="45"/>
      <c r="E378" s="30"/>
      <c r="F378" s="28"/>
      <c r="G378" s="30"/>
      <c r="H378" s="30"/>
      <c r="I378" s="30"/>
    </row>
    <row r="379">
      <c r="A379" s="26"/>
      <c r="B379" s="44"/>
      <c r="C379" s="44"/>
      <c r="D379" s="45"/>
      <c r="E379" s="30"/>
      <c r="F379" s="28"/>
      <c r="G379" s="30"/>
      <c r="H379" s="30"/>
      <c r="I379" s="30"/>
    </row>
    <row r="380">
      <c r="A380" s="26"/>
      <c r="B380" s="44"/>
      <c r="C380" s="44"/>
      <c r="D380" s="45"/>
      <c r="E380" s="30"/>
      <c r="F380" s="28"/>
      <c r="G380" s="30"/>
      <c r="H380" s="30"/>
      <c r="I380" s="30"/>
    </row>
    <row r="381">
      <c r="A381" s="26"/>
      <c r="B381" s="44"/>
      <c r="C381" s="44"/>
      <c r="D381" s="45"/>
      <c r="E381" s="30"/>
      <c r="F381" s="28"/>
      <c r="G381" s="30"/>
      <c r="H381" s="30"/>
      <c r="I381" s="30"/>
    </row>
    <row r="382">
      <c r="A382" s="26"/>
      <c r="B382" s="44"/>
      <c r="C382" s="44"/>
      <c r="D382" s="45"/>
      <c r="E382" s="30"/>
      <c r="F382" s="28"/>
      <c r="G382" s="30"/>
      <c r="H382" s="30"/>
      <c r="I382" s="30"/>
    </row>
    <row r="383">
      <c r="A383" s="31"/>
      <c r="B383" s="44"/>
      <c r="C383" s="44"/>
      <c r="D383" s="45"/>
      <c r="E383" s="30"/>
      <c r="F383" s="28"/>
      <c r="G383" s="30"/>
      <c r="H383" s="30"/>
      <c r="I383" s="30"/>
    </row>
    <row r="384">
      <c r="A384" s="26"/>
      <c r="B384" s="44"/>
      <c r="C384" s="44"/>
      <c r="D384" s="45"/>
      <c r="E384" s="30"/>
      <c r="F384" s="28"/>
      <c r="G384" s="30"/>
      <c r="H384" s="30"/>
      <c r="I384" s="30"/>
    </row>
    <row r="385">
      <c r="A385" s="26"/>
      <c r="B385" s="44"/>
      <c r="C385" s="44"/>
      <c r="D385" s="45"/>
      <c r="E385" s="30"/>
      <c r="F385" s="28"/>
      <c r="G385" s="30"/>
      <c r="H385" s="30"/>
      <c r="I385" s="30"/>
    </row>
    <row r="386">
      <c r="A386" s="26"/>
      <c r="B386" s="44"/>
      <c r="C386" s="44"/>
      <c r="D386" s="45"/>
      <c r="E386" s="30"/>
      <c r="F386" s="28"/>
      <c r="G386" s="30"/>
      <c r="H386" s="30"/>
      <c r="I386" s="30"/>
    </row>
    <row r="387">
      <c r="A387" s="26"/>
      <c r="B387" s="44"/>
      <c r="C387" s="44"/>
      <c r="D387" s="45"/>
      <c r="E387" s="30"/>
      <c r="F387" s="28"/>
      <c r="G387" s="30"/>
      <c r="H387" s="30"/>
      <c r="I387" s="30"/>
    </row>
    <row r="388">
      <c r="A388" s="26"/>
      <c r="B388" s="44"/>
      <c r="C388" s="44"/>
      <c r="D388" s="45"/>
      <c r="E388" s="30"/>
      <c r="F388" s="28"/>
      <c r="G388" s="30"/>
      <c r="H388" s="30"/>
      <c r="I388" s="30"/>
    </row>
    <row r="389">
      <c r="A389" s="26"/>
      <c r="B389" s="44"/>
      <c r="C389" s="44"/>
      <c r="D389" s="45"/>
      <c r="E389" s="30"/>
      <c r="F389" s="28"/>
      <c r="G389" s="30"/>
      <c r="H389" s="30"/>
      <c r="I389" s="30"/>
    </row>
    <row r="390">
      <c r="A390" s="26"/>
      <c r="B390" s="44"/>
      <c r="C390" s="44"/>
      <c r="D390" s="45"/>
      <c r="E390" s="30"/>
      <c r="F390" s="28"/>
      <c r="G390" s="30"/>
      <c r="H390" s="30"/>
      <c r="I390" s="30"/>
    </row>
    <row r="391">
      <c r="A391" s="26"/>
      <c r="B391" s="44"/>
      <c r="C391" s="44"/>
      <c r="D391" s="45"/>
      <c r="E391" s="30"/>
      <c r="F391" s="28"/>
      <c r="G391" s="30"/>
      <c r="H391" s="30"/>
      <c r="I391" s="30"/>
    </row>
    <row r="392">
      <c r="A392" s="26"/>
      <c r="B392" s="44"/>
      <c r="C392" s="44"/>
      <c r="D392" s="45"/>
      <c r="E392" s="30"/>
      <c r="F392" s="28"/>
      <c r="G392" s="30"/>
      <c r="H392" s="30"/>
      <c r="I392" s="30"/>
    </row>
    <row r="393">
      <c r="A393" s="31"/>
      <c r="B393" s="44"/>
      <c r="C393" s="44"/>
      <c r="D393" s="45"/>
      <c r="E393" s="30"/>
      <c r="F393" s="28"/>
      <c r="G393" s="30"/>
      <c r="H393" s="30"/>
      <c r="I393" s="30"/>
    </row>
    <row r="394">
      <c r="A394" s="31"/>
      <c r="B394" s="44"/>
      <c r="C394" s="44"/>
      <c r="D394" s="45"/>
      <c r="E394" s="30"/>
      <c r="F394" s="28"/>
      <c r="G394" s="30"/>
      <c r="H394" s="30"/>
      <c r="I394" s="30"/>
    </row>
    <row r="395">
      <c r="A395" s="26"/>
      <c r="B395" s="44"/>
      <c r="C395" s="44"/>
      <c r="D395" s="45"/>
      <c r="E395" s="30"/>
      <c r="F395" s="28"/>
      <c r="G395" s="30"/>
      <c r="H395" s="30"/>
      <c r="I395" s="30"/>
    </row>
    <row r="396">
      <c r="A396" s="26"/>
      <c r="B396" s="44"/>
      <c r="C396" s="44"/>
      <c r="D396" s="45"/>
      <c r="E396" s="30"/>
      <c r="F396" s="28"/>
      <c r="G396" s="30"/>
      <c r="H396" s="30"/>
      <c r="I396" s="30"/>
    </row>
    <row r="397">
      <c r="A397" s="26"/>
      <c r="B397" s="44"/>
      <c r="C397" s="44"/>
      <c r="D397" s="45"/>
      <c r="E397" s="30"/>
      <c r="F397" s="28"/>
      <c r="G397" s="30"/>
      <c r="H397" s="30"/>
      <c r="I397" s="30"/>
    </row>
    <row r="398">
      <c r="A398" s="26"/>
      <c r="B398" s="44"/>
      <c r="C398" s="44"/>
      <c r="D398" s="45"/>
      <c r="E398" s="30"/>
      <c r="F398" s="28"/>
      <c r="G398" s="30"/>
      <c r="H398" s="30"/>
      <c r="I398" s="30"/>
    </row>
    <row r="399">
      <c r="A399" s="26"/>
      <c r="B399" s="44"/>
      <c r="C399" s="44"/>
      <c r="D399" s="45"/>
      <c r="E399" s="30"/>
      <c r="F399" s="28"/>
      <c r="G399" s="30"/>
      <c r="H399" s="30"/>
      <c r="I399" s="30"/>
    </row>
    <row r="400">
      <c r="A400" s="26"/>
      <c r="B400" s="44"/>
      <c r="C400" s="44"/>
      <c r="D400" s="45"/>
      <c r="E400" s="30"/>
      <c r="F400" s="28"/>
      <c r="G400" s="30"/>
      <c r="H400" s="30"/>
      <c r="I400" s="30"/>
    </row>
    <row r="401">
      <c r="A401" s="26"/>
      <c r="B401" s="44"/>
      <c r="C401" s="44"/>
      <c r="D401" s="45"/>
      <c r="E401" s="30"/>
      <c r="F401" s="28"/>
      <c r="G401" s="30"/>
      <c r="H401" s="30"/>
      <c r="I401" s="30"/>
    </row>
    <row r="402">
      <c r="A402" s="26"/>
      <c r="B402" s="44"/>
      <c r="C402" s="44"/>
      <c r="D402" s="45"/>
      <c r="E402" s="30"/>
      <c r="F402" s="28"/>
      <c r="G402" s="30"/>
      <c r="H402" s="30"/>
      <c r="I402" s="30"/>
    </row>
    <row r="403">
      <c r="A403" s="26"/>
      <c r="B403" s="44"/>
      <c r="C403" s="44"/>
      <c r="D403" s="45"/>
      <c r="E403" s="30"/>
      <c r="F403" s="28"/>
      <c r="G403" s="30"/>
      <c r="H403" s="30"/>
      <c r="I403" s="30"/>
    </row>
    <row r="404">
      <c r="A404" s="26"/>
      <c r="B404" s="44"/>
      <c r="C404" s="44"/>
      <c r="D404" s="45"/>
      <c r="E404" s="30"/>
      <c r="F404" s="28"/>
      <c r="G404" s="30"/>
      <c r="H404" s="30"/>
      <c r="I404" s="30"/>
    </row>
    <row r="405">
      <c r="A405" s="26"/>
      <c r="B405" s="44"/>
      <c r="C405" s="44"/>
      <c r="D405" s="45"/>
      <c r="E405" s="30"/>
      <c r="F405" s="28"/>
      <c r="G405" s="30"/>
      <c r="H405" s="30"/>
      <c r="I405" s="30"/>
    </row>
    <row r="406">
      <c r="A406" s="26"/>
      <c r="B406" s="44"/>
      <c r="C406" s="44"/>
      <c r="D406" s="45"/>
      <c r="E406" s="30"/>
      <c r="F406" s="28"/>
      <c r="G406" s="30"/>
      <c r="H406" s="30"/>
      <c r="I406" s="30"/>
    </row>
    <row r="407">
      <c r="A407" s="31"/>
      <c r="B407" s="44"/>
      <c r="C407" s="44"/>
      <c r="D407" s="45"/>
      <c r="E407" s="30"/>
      <c r="F407" s="28"/>
      <c r="G407" s="30"/>
      <c r="H407" s="30"/>
      <c r="I407" s="30"/>
    </row>
    <row r="408">
      <c r="A408" s="26"/>
      <c r="B408" s="44"/>
      <c r="C408" s="44"/>
      <c r="D408" s="45"/>
      <c r="E408" s="30"/>
      <c r="F408" s="28"/>
      <c r="G408" s="30"/>
      <c r="H408" s="30"/>
      <c r="I408" s="30"/>
    </row>
    <row r="409">
      <c r="A409" s="26"/>
      <c r="B409" s="44"/>
      <c r="C409" s="44"/>
      <c r="D409" s="45"/>
      <c r="E409" s="30"/>
      <c r="F409" s="28"/>
      <c r="G409" s="30"/>
      <c r="H409" s="30"/>
      <c r="I409" s="30"/>
    </row>
    <row r="410">
      <c r="A410" s="26"/>
      <c r="B410" s="44"/>
      <c r="C410" s="44"/>
      <c r="D410" s="45"/>
      <c r="E410" s="30"/>
      <c r="F410" s="28"/>
      <c r="G410" s="30"/>
      <c r="H410" s="30"/>
      <c r="I410" s="30"/>
    </row>
    <row r="411">
      <c r="A411" s="26"/>
      <c r="B411" s="44"/>
      <c r="C411" s="44"/>
      <c r="D411" s="45"/>
      <c r="E411" s="30"/>
      <c r="F411" s="28"/>
      <c r="G411" s="30"/>
      <c r="H411" s="30"/>
      <c r="I411" s="30"/>
    </row>
    <row r="412">
      <c r="A412" s="26"/>
      <c r="B412" s="44"/>
      <c r="C412" s="44"/>
      <c r="D412" s="45"/>
      <c r="E412" s="30"/>
      <c r="F412" s="28"/>
      <c r="G412" s="30"/>
      <c r="H412" s="30"/>
      <c r="I412" s="30"/>
    </row>
    <row r="413">
      <c r="A413" s="26"/>
      <c r="B413" s="44"/>
      <c r="C413" s="44"/>
      <c r="D413" s="45"/>
      <c r="E413" s="30"/>
      <c r="F413" s="28"/>
      <c r="G413" s="30"/>
      <c r="H413" s="30"/>
      <c r="I413" s="30"/>
    </row>
    <row r="414">
      <c r="A414" s="31"/>
      <c r="B414" s="44"/>
      <c r="C414" s="44"/>
      <c r="D414" s="45"/>
      <c r="E414" s="30"/>
      <c r="F414" s="28"/>
      <c r="G414" s="30"/>
      <c r="H414" s="30"/>
      <c r="I414" s="30"/>
    </row>
    <row r="415">
      <c r="A415" s="26"/>
      <c r="B415" s="44"/>
      <c r="C415" s="44"/>
      <c r="D415" s="45"/>
      <c r="E415" s="30"/>
      <c r="F415" s="28"/>
      <c r="G415" s="30"/>
      <c r="H415" s="30"/>
      <c r="I415" s="30"/>
    </row>
    <row r="416">
      <c r="A416" s="26"/>
      <c r="B416" s="44"/>
      <c r="C416" s="44"/>
      <c r="D416" s="45"/>
      <c r="E416" s="30"/>
      <c r="F416" s="28"/>
      <c r="G416" s="30"/>
      <c r="H416" s="30"/>
      <c r="I416" s="30"/>
    </row>
    <row r="417">
      <c r="A417" s="26"/>
      <c r="B417" s="44"/>
      <c r="C417" s="44"/>
      <c r="D417" s="45"/>
      <c r="E417" s="30"/>
      <c r="F417" s="28"/>
      <c r="G417" s="30"/>
      <c r="H417" s="30"/>
      <c r="I417" s="30"/>
    </row>
    <row r="418">
      <c r="A418" s="26"/>
      <c r="B418" s="44"/>
      <c r="C418" s="44"/>
      <c r="D418" s="45"/>
      <c r="E418" s="30"/>
      <c r="F418" s="28"/>
      <c r="G418" s="30"/>
      <c r="H418" s="30"/>
      <c r="I418" s="30"/>
    </row>
    <row r="419">
      <c r="A419" s="26"/>
      <c r="B419" s="44"/>
      <c r="C419" s="44"/>
      <c r="D419" s="45"/>
      <c r="E419" s="30"/>
      <c r="F419" s="28"/>
      <c r="G419" s="30"/>
      <c r="H419" s="30"/>
      <c r="I419" s="30"/>
    </row>
    <row r="420">
      <c r="A420" s="26"/>
      <c r="B420" s="44"/>
      <c r="C420" s="44"/>
      <c r="D420" s="45"/>
      <c r="E420" s="30"/>
      <c r="F420" s="28"/>
      <c r="G420" s="30"/>
      <c r="H420" s="30"/>
      <c r="I420" s="30"/>
    </row>
    <row r="421">
      <c r="A421" s="26"/>
      <c r="B421" s="44"/>
      <c r="C421" s="44"/>
      <c r="D421" s="45"/>
      <c r="E421" s="30"/>
      <c r="F421" s="28"/>
      <c r="G421" s="30"/>
      <c r="H421" s="30"/>
      <c r="I421" s="30"/>
    </row>
    <row r="422">
      <c r="A422" s="26"/>
      <c r="B422" s="44"/>
      <c r="C422" s="44"/>
      <c r="D422" s="45"/>
      <c r="E422" s="30"/>
      <c r="F422" s="28"/>
      <c r="G422" s="30"/>
      <c r="H422" s="30"/>
      <c r="I422" s="30"/>
    </row>
    <row r="423">
      <c r="A423" s="26"/>
      <c r="B423" s="44"/>
      <c r="C423" s="44"/>
      <c r="D423" s="45"/>
      <c r="E423" s="30"/>
      <c r="F423" s="28"/>
      <c r="G423" s="30"/>
      <c r="H423" s="30"/>
      <c r="I423" s="30"/>
    </row>
    <row r="424">
      <c r="A424" s="26"/>
      <c r="B424" s="44"/>
      <c r="C424" s="44"/>
      <c r="D424" s="45"/>
      <c r="E424" s="30"/>
      <c r="F424" s="28"/>
      <c r="G424" s="30"/>
      <c r="H424" s="30"/>
      <c r="I424" s="30"/>
    </row>
    <row r="425">
      <c r="A425" s="26"/>
      <c r="B425" s="44"/>
      <c r="C425" s="44"/>
      <c r="D425" s="45"/>
      <c r="E425" s="30"/>
      <c r="F425" s="28"/>
      <c r="G425" s="30"/>
      <c r="H425" s="30"/>
      <c r="I425" s="30"/>
    </row>
    <row r="426">
      <c r="A426" s="31"/>
      <c r="B426" s="44"/>
      <c r="C426" s="44"/>
      <c r="D426" s="45"/>
      <c r="E426" s="30"/>
      <c r="F426" s="28"/>
      <c r="G426" s="30"/>
      <c r="H426" s="30"/>
      <c r="I426" s="30"/>
    </row>
    <row r="427">
      <c r="A427" s="26"/>
      <c r="B427" s="44"/>
      <c r="C427" s="44"/>
      <c r="D427" s="45"/>
      <c r="E427" s="30"/>
      <c r="F427" s="28"/>
      <c r="G427" s="30"/>
      <c r="H427" s="30"/>
      <c r="I427" s="30"/>
    </row>
    <row r="428">
      <c r="A428" s="26"/>
      <c r="B428" s="44"/>
      <c r="C428" s="44"/>
      <c r="D428" s="45"/>
      <c r="E428" s="30"/>
      <c r="F428" s="28"/>
      <c r="G428" s="30"/>
      <c r="H428" s="30"/>
      <c r="I428" s="30"/>
    </row>
    <row r="429">
      <c r="A429" s="26"/>
      <c r="B429" s="44"/>
      <c r="C429" s="44"/>
      <c r="D429" s="45"/>
      <c r="E429" s="30"/>
      <c r="F429" s="28"/>
      <c r="G429" s="30"/>
      <c r="H429" s="30"/>
      <c r="I429" s="30"/>
    </row>
    <row r="430">
      <c r="A430" s="26"/>
      <c r="B430" s="44"/>
      <c r="C430" s="44"/>
      <c r="D430" s="45"/>
      <c r="E430" s="30"/>
      <c r="F430" s="28"/>
      <c r="G430" s="30"/>
      <c r="H430" s="30"/>
      <c r="I430" s="30"/>
    </row>
    <row r="431">
      <c r="A431" s="31"/>
      <c r="B431" s="44"/>
      <c r="C431" s="44"/>
      <c r="D431" s="45"/>
      <c r="E431" s="30"/>
      <c r="F431" s="28"/>
      <c r="G431" s="30"/>
      <c r="H431" s="30"/>
      <c r="I431" s="30"/>
    </row>
    <row r="432">
      <c r="A432" s="26"/>
      <c r="B432" s="44"/>
      <c r="C432" s="44"/>
      <c r="D432" s="45"/>
      <c r="E432" s="30"/>
      <c r="F432" s="28"/>
      <c r="G432" s="30"/>
      <c r="H432" s="30"/>
      <c r="I432" s="30"/>
    </row>
    <row r="433">
      <c r="A433" s="31"/>
      <c r="B433" s="44"/>
      <c r="C433" s="44"/>
      <c r="D433" s="45"/>
      <c r="E433" s="30"/>
      <c r="F433" s="28"/>
      <c r="G433" s="30"/>
      <c r="H433" s="30"/>
      <c r="I433" s="30"/>
    </row>
    <row r="434">
      <c r="A434" s="26"/>
      <c r="B434" s="44"/>
      <c r="C434" s="44"/>
      <c r="D434" s="45"/>
      <c r="E434" s="30"/>
      <c r="F434" s="28"/>
      <c r="G434" s="30"/>
      <c r="H434" s="30"/>
      <c r="I434" s="30"/>
    </row>
    <row r="435">
      <c r="A435" s="26"/>
      <c r="B435" s="44"/>
      <c r="C435" s="44"/>
      <c r="D435" s="45"/>
      <c r="E435" s="30"/>
      <c r="F435" s="28"/>
      <c r="G435" s="30"/>
      <c r="H435" s="30"/>
      <c r="I435" s="30"/>
    </row>
    <row r="436">
      <c r="A436" s="26"/>
      <c r="B436" s="44"/>
      <c r="C436" s="44"/>
      <c r="D436" s="45"/>
      <c r="E436" s="30"/>
      <c r="F436" s="28"/>
      <c r="G436" s="30"/>
      <c r="H436" s="30"/>
      <c r="I436" s="30"/>
    </row>
    <row r="437">
      <c r="A437" s="26"/>
      <c r="B437" s="44"/>
      <c r="C437" s="44"/>
      <c r="D437" s="45"/>
      <c r="E437" s="30"/>
      <c r="F437" s="28"/>
      <c r="G437" s="30"/>
      <c r="H437" s="30"/>
      <c r="I437" s="30"/>
    </row>
    <row r="438">
      <c r="A438" s="26"/>
      <c r="B438" s="44"/>
      <c r="C438" s="44"/>
      <c r="D438" s="45"/>
      <c r="E438" s="30"/>
      <c r="F438" s="28"/>
      <c r="G438" s="30"/>
      <c r="H438" s="30"/>
      <c r="I438" s="30"/>
    </row>
    <row r="439">
      <c r="A439" s="26"/>
      <c r="B439" s="44"/>
      <c r="C439" s="44"/>
      <c r="D439" s="45"/>
      <c r="E439" s="30"/>
      <c r="F439" s="28"/>
      <c r="G439" s="30"/>
      <c r="H439" s="30"/>
      <c r="I439" s="30"/>
    </row>
    <row r="440">
      <c r="A440" s="26"/>
      <c r="B440" s="44"/>
      <c r="C440" s="44"/>
      <c r="D440" s="45"/>
      <c r="E440" s="30"/>
      <c r="F440" s="28"/>
      <c r="G440" s="30"/>
      <c r="H440" s="30"/>
      <c r="I440" s="30"/>
    </row>
    <row r="441">
      <c r="A441" s="26"/>
      <c r="B441" s="44"/>
      <c r="C441" s="44"/>
      <c r="D441" s="45"/>
      <c r="E441" s="30"/>
      <c r="F441" s="28"/>
      <c r="G441" s="30"/>
      <c r="H441" s="30"/>
      <c r="I441" s="30"/>
    </row>
    <row r="442">
      <c r="A442" s="26"/>
      <c r="B442" s="44"/>
      <c r="C442" s="44"/>
      <c r="D442" s="45"/>
      <c r="E442" s="30"/>
      <c r="F442" s="28"/>
      <c r="G442" s="30"/>
      <c r="H442" s="30"/>
      <c r="I442" s="30"/>
    </row>
    <row r="443">
      <c r="A443" s="26"/>
      <c r="B443" s="44"/>
      <c r="C443" s="44"/>
      <c r="D443" s="45"/>
      <c r="E443" s="30"/>
      <c r="F443" s="28"/>
      <c r="G443" s="30"/>
      <c r="H443" s="30"/>
      <c r="I443" s="30"/>
    </row>
    <row r="444">
      <c r="A444" s="26"/>
      <c r="B444" s="44"/>
      <c r="C444" s="44"/>
      <c r="D444" s="45"/>
      <c r="E444" s="30"/>
      <c r="F444" s="28"/>
      <c r="G444" s="30"/>
      <c r="H444" s="30"/>
      <c r="I444" s="30"/>
    </row>
    <row r="445">
      <c r="A445" s="26"/>
      <c r="B445" s="44"/>
      <c r="C445" s="44"/>
      <c r="D445" s="45"/>
      <c r="E445" s="30"/>
      <c r="F445" s="28"/>
      <c r="G445" s="30"/>
      <c r="H445" s="30"/>
      <c r="I445" s="30"/>
    </row>
    <row r="446">
      <c r="A446" s="26"/>
      <c r="B446" s="44"/>
      <c r="C446" s="44"/>
      <c r="D446" s="45"/>
      <c r="E446" s="30"/>
      <c r="F446" s="28"/>
      <c r="G446" s="30"/>
      <c r="H446" s="30"/>
      <c r="I446" s="30"/>
    </row>
    <row r="447">
      <c r="A447" s="26"/>
      <c r="B447" s="44"/>
      <c r="C447" s="44"/>
      <c r="D447" s="45"/>
      <c r="E447" s="30"/>
      <c r="F447" s="28"/>
      <c r="G447" s="30"/>
      <c r="H447" s="30"/>
      <c r="I447" s="30"/>
    </row>
    <row r="448">
      <c r="A448" s="26"/>
      <c r="B448" s="44"/>
      <c r="C448" s="44"/>
      <c r="D448" s="45"/>
      <c r="E448" s="30"/>
      <c r="F448" s="28"/>
      <c r="G448" s="30"/>
      <c r="H448" s="30"/>
      <c r="I448" s="30"/>
    </row>
    <row r="449">
      <c r="A449" s="31"/>
      <c r="B449" s="44"/>
      <c r="C449" s="44"/>
      <c r="D449" s="45"/>
      <c r="E449" s="30"/>
      <c r="F449" s="28"/>
      <c r="G449" s="30"/>
      <c r="H449" s="30"/>
      <c r="I449" s="30"/>
    </row>
    <row r="450">
      <c r="A450" s="31"/>
      <c r="B450" s="44"/>
      <c r="C450" s="44"/>
      <c r="D450" s="45"/>
      <c r="E450" s="30"/>
      <c r="F450" s="28"/>
      <c r="G450" s="30"/>
      <c r="H450" s="30"/>
      <c r="I450" s="30"/>
    </row>
    <row r="451">
      <c r="A451" s="26"/>
      <c r="B451" s="44"/>
      <c r="C451" s="44"/>
      <c r="D451" s="45"/>
      <c r="E451" s="30"/>
      <c r="F451" s="28"/>
      <c r="G451" s="30"/>
      <c r="H451" s="30"/>
      <c r="I451" s="30"/>
    </row>
    <row r="452">
      <c r="A452" s="26"/>
      <c r="B452" s="44"/>
      <c r="C452" s="44"/>
      <c r="D452" s="45"/>
      <c r="E452" s="30"/>
      <c r="F452" s="28"/>
      <c r="G452" s="30"/>
      <c r="H452" s="30"/>
      <c r="I452" s="30"/>
    </row>
    <row r="453">
      <c r="A453" s="26"/>
      <c r="B453" s="44"/>
      <c r="C453" s="44"/>
      <c r="D453" s="45"/>
      <c r="E453" s="30"/>
      <c r="F453" s="28"/>
      <c r="G453" s="30"/>
      <c r="H453" s="30"/>
      <c r="I453" s="30"/>
    </row>
    <row r="454">
      <c r="A454" s="26"/>
      <c r="B454" s="44"/>
      <c r="C454" s="44"/>
      <c r="D454" s="45"/>
      <c r="E454" s="30"/>
      <c r="F454" s="28"/>
      <c r="G454" s="30"/>
      <c r="H454" s="30"/>
      <c r="I454" s="30"/>
    </row>
    <row r="455">
      <c r="A455" s="26"/>
      <c r="B455" s="44"/>
      <c r="C455" s="44"/>
      <c r="D455" s="45"/>
      <c r="E455" s="30"/>
      <c r="F455" s="28"/>
      <c r="G455" s="30"/>
      <c r="H455" s="30"/>
      <c r="I455" s="30"/>
    </row>
    <row r="456">
      <c r="A456" s="31"/>
      <c r="B456" s="44"/>
      <c r="C456" s="44"/>
      <c r="D456" s="45"/>
      <c r="E456" s="30"/>
      <c r="F456" s="28"/>
      <c r="G456" s="30"/>
      <c r="H456" s="30"/>
      <c r="I456" s="30"/>
    </row>
    <row r="457">
      <c r="A457" s="31"/>
      <c r="B457" s="44"/>
      <c r="C457" s="44"/>
      <c r="D457" s="45"/>
      <c r="E457" s="30"/>
      <c r="F457" s="28"/>
      <c r="G457" s="30"/>
      <c r="H457" s="30"/>
      <c r="I457" s="30"/>
    </row>
    <row r="458">
      <c r="A458" s="26"/>
      <c r="B458" s="44"/>
      <c r="C458" s="44"/>
      <c r="D458" s="45"/>
      <c r="E458" s="30"/>
      <c r="F458" s="28"/>
      <c r="G458" s="30"/>
      <c r="H458" s="30"/>
      <c r="I458" s="30"/>
    </row>
    <row r="459">
      <c r="A459" s="26"/>
      <c r="B459" s="44"/>
      <c r="C459" s="44"/>
      <c r="D459" s="45"/>
      <c r="E459" s="30"/>
      <c r="F459" s="28"/>
      <c r="G459" s="30"/>
      <c r="H459" s="30"/>
      <c r="I459" s="30"/>
    </row>
    <row r="460">
      <c r="A460" s="26"/>
      <c r="B460" s="44"/>
      <c r="C460" s="44"/>
      <c r="D460" s="45"/>
      <c r="E460" s="30"/>
      <c r="F460" s="28"/>
      <c r="G460" s="30"/>
      <c r="H460" s="30"/>
      <c r="I460" s="30"/>
    </row>
    <row r="461">
      <c r="A461" s="26"/>
      <c r="B461" s="44"/>
      <c r="C461" s="44"/>
      <c r="D461" s="45"/>
      <c r="E461" s="30"/>
      <c r="F461" s="28"/>
      <c r="G461" s="30"/>
      <c r="H461" s="30"/>
      <c r="I461" s="30"/>
    </row>
    <row r="462">
      <c r="A462" s="26"/>
      <c r="B462" s="44"/>
      <c r="C462" s="44"/>
      <c r="D462" s="45"/>
      <c r="E462" s="30"/>
      <c r="F462" s="28"/>
      <c r="G462" s="30"/>
      <c r="H462" s="30"/>
      <c r="I462" s="30"/>
    </row>
    <row r="463">
      <c r="A463" s="26"/>
      <c r="B463" s="44"/>
      <c r="C463" s="44"/>
      <c r="D463" s="45"/>
      <c r="E463" s="30"/>
      <c r="F463" s="28"/>
      <c r="G463" s="30"/>
      <c r="H463" s="30"/>
      <c r="I463" s="30"/>
    </row>
    <row r="464">
      <c r="A464" s="26"/>
      <c r="B464" s="44"/>
      <c r="C464" s="44"/>
      <c r="D464" s="45"/>
      <c r="E464" s="30"/>
      <c r="F464" s="28"/>
      <c r="G464" s="30"/>
      <c r="H464" s="30"/>
      <c r="I464" s="30"/>
    </row>
    <row r="465">
      <c r="A465" s="26"/>
      <c r="B465" s="44"/>
      <c r="C465" s="44"/>
      <c r="D465" s="45"/>
      <c r="E465" s="30"/>
      <c r="F465" s="28"/>
      <c r="G465" s="30"/>
      <c r="H465" s="30"/>
      <c r="I465" s="30"/>
    </row>
    <row r="466">
      <c r="A466" s="26"/>
      <c r="B466" s="44"/>
      <c r="C466" s="44"/>
      <c r="D466" s="45"/>
      <c r="E466" s="30"/>
      <c r="F466" s="28"/>
      <c r="G466" s="30"/>
      <c r="H466" s="30"/>
      <c r="I466" s="30"/>
    </row>
    <row r="467">
      <c r="A467" s="31"/>
      <c r="B467" s="44"/>
      <c r="C467" s="44"/>
      <c r="D467" s="45"/>
      <c r="E467" s="30"/>
      <c r="F467" s="28"/>
      <c r="G467" s="30"/>
      <c r="H467" s="30"/>
      <c r="I467" s="30"/>
    </row>
    <row r="468">
      <c r="A468" s="26"/>
      <c r="B468" s="44"/>
      <c r="C468" s="44"/>
      <c r="D468" s="45"/>
      <c r="E468" s="30"/>
      <c r="F468" s="28"/>
      <c r="G468" s="30"/>
      <c r="H468" s="30"/>
      <c r="I468" s="30"/>
    </row>
    <row r="469">
      <c r="A469" s="26"/>
      <c r="B469" s="44"/>
      <c r="C469" s="44"/>
      <c r="D469" s="45"/>
      <c r="E469" s="30"/>
      <c r="F469" s="28"/>
      <c r="G469" s="30"/>
      <c r="H469" s="30"/>
      <c r="I469" s="30"/>
    </row>
    <row r="470">
      <c r="A470" s="26"/>
      <c r="B470" s="44"/>
      <c r="C470" s="44"/>
      <c r="D470" s="45"/>
      <c r="E470" s="30"/>
      <c r="F470" s="28"/>
      <c r="G470" s="30"/>
      <c r="H470" s="30"/>
      <c r="I470" s="30"/>
    </row>
    <row r="471">
      <c r="A471" s="26"/>
      <c r="B471" s="44"/>
      <c r="C471" s="44"/>
      <c r="D471" s="45"/>
      <c r="E471" s="30"/>
      <c r="F471" s="28"/>
      <c r="G471" s="30"/>
      <c r="H471" s="30"/>
      <c r="I471" s="30"/>
    </row>
    <row r="472">
      <c r="A472" s="26"/>
      <c r="B472" s="44"/>
      <c r="C472" s="44"/>
      <c r="D472" s="45"/>
      <c r="E472" s="30"/>
      <c r="F472" s="28"/>
      <c r="G472" s="30"/>
      <c r="H472" s="30"/>
      <c r="I472" s="30"/>
    </row>
    <row r="473">
      <c r="A473" s="31"/>
      <c r="B473" s="44"/>
      <c r="C473" s="44"/>
      <c r="D473" s="45"/>
      <c r="E473" s="30"/>
      <c r="F473" s="28"/>
      <c r="G473" s="30"/>
      <c r="H473" s="30"/>
      <c r="I473" s="30"/>
    </row>
    <row r="474">
      <c r="A474" s="26"/>
      <c r="B474" s="44"/>
      <c r="C474" s="44"/>
      <c r="D474" s="45"/>
      <c r="E474" s="30"/>
      <c r="F474" s="28"/>
      <c r="G474" s="30"/>
      <c r="H474" s="30"/>
      <c r="I474" s="30"/>
    </row>
    <row r="475">
      <c r="A475" s="26"/>
      <c r="B475" s="44"/>
      <c r="C475" s="44"/>
      <c r="D475" s="45"/>
      <c r="E475" s="30"/>
      <c r="F475" s="28"/>
      <c r="G475" s="30"/>
      <c r="H475" s="30"/>
      <c r="I475" s="30"/>
    </row>
    <row r="476">
      <c r="A476" s="26"/>
      <c r="B476" s="44"/>
      <c r="C476" s="44"/>
      <c r="D476" s="45"/>
      <c r="E476" s="30"/>
      <c r="F476" s="28"/>
      <c r="G476" s="30"/>
      <c r="H476" s="30"/>
      <c r="I476" s="30"/>
    </row>
    <row r="477">
      <c r="A477" s="26"/>
      <c r="B477" s="44"/>
      <c r="C477" s="44"/>
      <c r="D477" s="45"/>
      <c r="E477" s="30"/>
      <c r="F477" s="28"/>
      <c r="G477" s="30"/>
      <c r="H477" s="30"/>
      <c r="I477" s="30"/>
    </row>
    <row r="478">
      <c r="A478" s="26"/>
      <c r="B478" s="44"/>
      <c r="C478" s="44"/>
      <c r="D478" s="45"/>
      <c r="E478" s="30"/>
      <c r="F478" s="28"/>
      <c r="G478" s="30"/>
      <c r="H478" s="30"/>
      <c r="I478" s="30"/>
    </row>
    <row r="479">
      <c r="A479" s="31"/>
      <c r="B479" s="44"/>
      <c r="C479" s="44"/>
      <c r="D479" s="45"/>
      <c r="E479" s="30"/>
      <c r="F479" s="28"/>
      <c r="G479" s="30"/>
      <c r="H479" s="30"/>
      <c r="I479" s="30"/>
    </row>
    <row r="480">
      <c r="A480" s="26"/>
      <c r="B480" s="44"/>
      <c r="C480" s="44"/>
      <c r="D480" s="45"/>
      <c r="E480" s="30"/>
      <c r="F480" s="28"/>
      <c r="G480" s="30"/>
      <c r="H480" s="30"/>
      <c r="I480" s="30"/>
    </row>
    <row r="481">
      <c r="A481" s="26"/>
      <c r="B481" s="44"/>
      <c r="C481" s="44"/>
      <c r="D481" s="45"/>
      <c r="E481" s="30"/>
      <c r="F481" s="28"/>
      <c r="G481" s="30"/>
      <c r="H481" s="30"/>
      <c r="I481" s="30"/>
    </row>
    <row r="482">
      <c r="A482" s="26"/>
      <c r="B482" s="44"/>
      <c r="C482" s="44"/>
      <c r="D482" s="45"/>
      <c r="E482" s="30"/>
      <c r="F482" s="28"/>
      <c r="G482" s="30"/>
      <c r="H482" s="30"/>
      <c r="I482" s="30"/>
    </row>
    <row r="483">
      <c r="A483" s="26"/>
      <c r="B483" s="44"/>
      <c r="C483" s="44"/>
      <c r="D483" s="45"/>
      <c r="E483" s="30"/>
      <c r="F483" s="28"/>
      <c r="G483" s="30"/>
      <c r="H483" s="30"/>
      <c r="I483" s="30"/>
    </row>
    <row r="484">
      <c r="A484" s="26"/>
      <c r="B484" s="44"/>
      <c r="C484" s="44"/>
      <c r="D484" s="45"/>
      <c r="E484" s="30"/>
      <c r="F484" s="28"/>
      <c r="G484" s="30"/>
      <c r="H484" s="30"/>
      <c r="I484" s="30"/>
    </row>
    <row r="485">
      <c r="A485" s="26"/>
      <c r="B485" s="44"/>
      <c r="C485" s="44"/>
      <c r="D485" s="45"/>
      <c r="E485" s="30"/>
      <c r="F485" s="28"/>
      <c r="G485" s="30"/>
      <c r="H485" s="30"/>
      <c r="I485" s="30"/>
    </row>
    <row r="486">
      <c r="A486" s="26"/>
      <c r="B486" s="44"/>
      <c r="C486" s="44"/>
      <c r="D486" s="45"/>
      <c r="E486" s="30"/>
      <c r="F486" s="28"/>
      <c r="G486" s="30"/>
      <c r="H486" s="30"/>
      <c r="I486" s="30"/>
    </row>
    <row r="487">
      <c r="A487" s="26"/>
      <c r="B487" s="44"/>
      <c r="C487" s="44"/>
      <c r="D487" s="45"/>
      <c r="E487" s="30"/>
      <c r="F487" s="28"/>
      <c r="G487" s="30"/>
      <c r="H487" s="30"/>
      <c r="I487" s="30"/>
    </row>
    <row r="488">
      <c r="A488" s="26"/>
      <c r="B488" s="44"/>
      <c r="C488" s="44"/>
      <c r="D488" s="45"/>
      <c r="E488" s="30"/>
      <c r="F488" s="28"/>
      <c r="G488" s="30"/>
      <c r="H488" s="30"/>
      <c r="I488" s="30"/>
    </row>
    <row r="489">
      <c r="A489" s="26"/>
      <c r="B489" s="44"/>
      <c r="C489" s="44"/>
      <c r="D489" s="45"/>
      <c r="E489" s="30"/>
      <c r="F489" s="28"/>
      <c r="G489" s="30"/>
      <c r="H489" s="30"/>
      <c r="I489" s="30"/>
    </row>
    <row r="490">
      <c r="A490" s="26"/>
      <c r="B490" s="44"/>
      <c r="C490" s="44"/>
      <c r="D490" s="45"/>
      <c r="E490" s="30"/>
      <c r="F490" s="28"/>
      <c r="G490" s="30"/>
      <c r="H490" s="30"/>
      <c r="I490" s="30"/>
    </row>
    <row r="491">
      <c r="A491" s="26"/>
      <c r="B491" s="44"/>
      <c r="C491" s="44"/>
      <c r="D491" s="45"/>
      <c r="E491" s="30"/>
      <c r="F491" s="28"/>
      <c r="G491" s="30"/>
      <c r="H491" s="30"/>
      <c r="I491" s="30"/>
    </row>
    <row r="492">
      <c r="A492" s="26"/>
      <c r="B492" s="44"/>
      <c r="C492" s="44"/>
      <c r="D492" s="45"/>
      <c r="E492" s="30"/>
      <c r="F492" s="28"/>
      <c r="G492" s="30"/>
      <c r="H492" s="30"/>
      <c r="I492" s="30"/>
    </row>
    <row r="493">
      <c r="A493" s="26"/>
      <c r="B493" s="44"/>
      <c r="C493" s="44"/>
      <c r="D493" s="45"/>
      <c r="E493" s="30"/>
      <c r="F493" s="28"/>
      <c r="G493" s="30"/>
      <c r="H493" s="30"/>
      <c r="I493" s="30"/>
    </row>
    <row r="494">
      <c r="A494" s="26"/>
      <c r="B494" s="44"/>
      <c r="C494" s="44"/>
      <c r="D494" s="45"/>
      <c r="E494" s="30"/>
      <c r="F494" s="28"/>
      <c r="G494" s="30"/>
      <c r="H494" s="30"/>
      <c r="I494" s="30"/>
    </row>
    <row r="495">
      <c r="A495" s="31"/>
      <c r="B495" s="44"/>
      <c r="C495" s="44"/>
      <c r="D495" s="45"/>
      <c r="E495" s="30"/>
      <c r="F495" s="28"/>
      <c r="G495" s="30"/>
      <c r="H495" s="30"/>
      <c r="I495" s="30"/>
    </row>
    <row r="496">
      <c r="A496" s="26"/>
      <c r="B496" s="44"/>
      <c r="C496" s="44"/>
      <c r="D496" s="45"/>
      <c r="E496" s="30"/>
      <c r="F496" s="28"/>
      <c r="G496" s="30"/>
      <c r="H496" s="30"/>
      <c r="I496" s="30"/>
    </row>
    <row r="497">
      <c r="A497" s="26"/>
      <c r="B497" s="44"/>
      <c r="C497" s="44"/>
      <c r="D497" s="45"/>
      <c r="E497" s="30"/>
      <c r="F497" s="28"/>
      <c r="G497" s="30"/>
      <c r="H497" s="30"/>
      <c r="I497" s="30"/>
    </row>
    <row r="498">
      <c r="A498" s="26"/>
      <c r="B498" s="44"/>
      <c r="C498" s="44"/>
      <c r="D498" s="45"/>
      <c r="E498" s="30"/>
      <c r="F498" s="28"/>
      <c r="G498" s="30"/>
      <c r="H498" s="30"/>
      <c r="I498" s="30"/>
    </row>
    <row r="499">
      <c r="A499" s="31"/>
      <c r="B499" s="44"/>
      <c r="C499" s="44"/>
      <c r="D499" s="45"/>
      <c r="E499" s="30"/>
      <c r="F499" s="28"/>
      <c r="G499" s="30"/>
      <c r="H499" s="30"/>
      <c r="I499" s="30"/>
    </row>
    <row r="500">
      <c r="A500" s="31"/>
      <c r="B500" s="44"/>
      <c r="C500" s="44"/>
      <c r="D500" s="45"/>
      <c r="E500" s="30"/>
      <c r="F500" s="28"/>
      <c r="G500" s="30"/>
      <c r="H500" s="30"/>
      <c r="I500" s="30"/>
    </row>
    <row r="501">
      <c r="A501" s="26"/>
      <c r="B501" s="44"/>
      <c r="C501" s="44"/>
      <c r="D501" s="45"/>
      <c r="E501" s="30"/>
      <c r="F501" s="28"/>
      <c r="G501" s="30"/>
      <c r="H501" s="30"/>
      <c r="I501" s="30"/>
    </row>
    <row r="502">
      <c r="A502" s="31"/>
      <c r="B502" s="44"/>
      <c r="C502" s="44"/>
      <c r="D502" s="45"/>
      <c r="E502" s="30"/>
      <c r="F502" s="28"/>
      <c r="G502" s="30"/>
      <c r="H502" s="30"/>
      <c r="I502" s="30"/>
    </row>
    <row r="503">
      <c r="A503" s="31"/>
      <c r="B503" s="44"/>
      <c r="C503" s="44"/>
      <c r="D503" s="45"/>
      <c r="E503" s="30"/>
      <c r="F503" s="28"/>
      <c r="G503" s="30"/>
      <c r="H503" s="30"/>
      <c r="I503" s="30"/>
    </row>
    <row r="504">
      <c r="A504" s="26"/>
      <c r="B504" s="44"/>
      <c r="C504" s="44"/>
      <c r="D504" s="45"/>
      <c r="E504" s="30"/>
      <c r="F504" s="28"/>
      <c r="G504" s="30"/>
      <c r="H504" s="30"/>
      <c r="I504" s="30"/>
    </row>
    <row r="505">
      <c r="A505" s="26"/>
      <c r="B505" s="44"/>
      <c r="C505" s="44"/>
      <c r="D505" s="45"/>
      <c r="E505" s="30"/>
      <c r="F505" s="28"/>
      <c r="G505" s="30"/>
      <c r="H505" s="30"/>
      <c r="I505" s="30"/>
    </row>
    <row r="506">
      <c r="A506" s="31"/>
      <c r="B506" s="44"/>
      <c r="C506" s="44"/>
      <c r="D506" s="45"/>
      <c r="E506" s="30"/>
      <c r="F506" s="28"/>
      <c r="G506" s="30"/>
      <c r="H506" s="30"/>
      <c r="I506" s="30"/>
    </row>
    <row r="507">
      <c r="A507" s="26"/>
      <c r="B507" s="44"/>
      <c r="C507" s="44"/>
      <c r="D507" s="45"/>
      <c r="E507" s="30"/>
      <c r="F507" s="28"/>
      <c r="G507" s="30"/>
      <c r="H507" s="30"/>
      <c r="I507" s="30"/>
    </row>
    <row r="508">
      <c r="A508" s="26"/>
      <c r="B508" s="44"/>
      <c r="C508" s="44"/>
      <c r="D508" s="45"/>
      <c r="E508" s="30"/>
      <c r="F508" s="28"/>
      <c r="G508" s="30"/>
      <c r="H508" s="30"/>
      <c r="I508" s="30"/>
    </row>
    <row r="509">
      <c r="A509" s="26"/>
      <c r="B509" s="44"/>
      <c r="C509" s="44"/>
      <c r="D509" s="45"/>
      <c r="E509" s="30"/>
      <c r="F509" s="28"/>
      <c r="G509" s="30"/>
      <c r="H509" s="30"/>
      <c r="I509" s="30"/>
    </row>
    <row r="510">
      <c r="A510" s="26"/>
      <c r="B510" s="44"/>
      <c r="C510" s="44"/>
      <c r="D510" s="45"/>
      <c r="E510" s="30"/>
      <c r="F510" s="28"/>
      <c r="G510" s="30"/>
      <c r="H510" s="30"/>
      <c r="I510" s="30"/>
    </row>
    <row r="511">
      <c r="A511" s="26"/>
      <c r="B511" s="44"/>
      <c r="C511" s="44"/>
      <c r="D511" s="45"/>
      <c r="E511" s="30"/>
      <c r="F511" s="28"/>
      <c r="G511" s="30"/>
      <c r="H511" s="30"/>
      <c r="I511" s="30"/>
    </row>
    <row r="512">
      <c r="A512" s="26"/>
      <c r="B512" s="44"/>
      <c r="C512" s="44"/>
      <c r="D512" s="45"/>
      <c r="E512" s="30"/>
      <c r="F512" s="28"/>
      <c r="G512" s="30"/>
      <c r="H512" s="30"/>
      <c r="I512" s="30"/>
    </row>
    <row r="513">
      <c r="A513" s="31"/>
      <c r="B513" s="44"/>
      <c r="C513" s="44"/>
      <c r="D513" s="45"/>
      <c r="E513" s="30"/>
      <c r="F513" s="28"/>
      <c r="G513" s="30"/>
      <c r="H513" s="30"/>
      <c r="I513" s="30"/>
    </row>
    <row r="514">
      <c r="A514" s="26"/>
      <c r="B514" s="44"/>
      <c r="C514" s="44"/>
      <c r="D514" s="45"/>
      <c r="E514" s="30"/>
      <c r="F514" s="28"/>
      <c r="G514" s="30"/>
      <c r="H514" s="30"/>
      <c r="I514" s="30"/>
    </row>
    <row r="515">
      <c r="A515" s="26"/>
      <c r="B515" s="44"/>
      <c r="C515" s="44"/>
      <c r="D515" s="45"/>
      <c r="E515" s="30"/>
      <c r="F515" s="28"/>
      <c r="G515" s="30"/>
      <c r="H515" s="30"/>
      <c r="I515" s="30"/>
    </row>
    <row r="516">
      <c r="A516" s="26"/>
      <c r="B516" s="44"/>
      <c r="C516" s="44"/>
      <c r="D516" s="45"/>
      <c r="E516" s="30"/>
      <c r="F516" s="28"/>
      <c r="G516" s="30"/>
      <c r="H516" s="30"/>
      <c r="I516" s="30"/>
    </row>
    <row r="517">
      <c r="A517" s="26"/>
      <c r="B517" s="44"/>
      <c r="C517" s="44"/>
      <c r="D517" s="45"/>
      <c r="E517" s="30"/>
      <c r="F517" s="28"/>
      <c r="G517" s="30"/>
      <c r="H517" s="30"/>
      <c r="I517" s="30"/>
    </row>
    <row r="518">
      <c r="A518" s="26"/>
      <c r="B518" s="44"/>
      <c r="C518" s="44"/>
      <c r="D518" s="45"/>
      <c r="E518" s="30"/>
      <c r="F518" s="28"/>
      <c r="G518" s="30"/>
      <c r="H518" s="30"/>
      <c r="I518" s="30"/>
    </row>
    <row r="519">
      <c r="A519" s="26"/>
      <c r="B519" s="44"/>
      <c r="C519" s="44"/>
      <c r="D519" s="45"/>
      <c r="E519" s="30"/>
      <c r="F519" s="28"/>
      <c r="G519" s="30"/>
      <c r="H519" s="30"/>
      <c r="I519" s="30"/>
    </row>
    <row r="520">
      <c r="A520" s="26"/>
      <c r="B520" s="44"/>
      <c r="C520" s="44"/>
      <c r="D520" s="45"/>
      <c r="E520" s="30"/>
      <c r="F520" s="28"/>
      <c r="G520" s="30"/>
      <c r="H520" s="30"/>
      <c r="I520" s="30"/>
    </row>
    <row r="521">
      <c r="A521" s="26"/>
      <c r="B521" s="44"/>
      <c r="C521" s="44"/>
      <c r="D521" s="45"/>
      <c r="E521" s="30"/>
      <c r="F521" s="28"/>
      <c r="G521" s="30"/>
      <c r="H521" s="30"/>
      <c r="I521" s="30"/>
    </row>
    <row r="522">
      <c r="A522" s="26"/>
      <c r="B522" s="44"/>
      <c r="C522" s="44"/>
      <c r="D522" s="45"/>
      <c r="E522" s="30"/>
      <c r="F522" s="28"/>
      <c r="G522" s="30"/>
      <c r="H522" s="30"/>
      <c r="I522" s="30"/>
    </row>
    <row r="523">
      <c r="A523" s="26"/>
      <c r="B523" s="44"/>
      <c r="C523" s="44"/>
      <c r="D523" s="45"/>
      <c r="E523" s="30"/>
      <c r="F523" s="28"/>
      <c r="G523" s="30"/>
      <c r="H523" s="30"/>
      <c r="I523" s="30"/>
    </row>
    <row r="524">
      <c r="A524" s="31"/>
      <c r="B524" s="44"/>
      <c r="C524" s="44"/>
      <c r="D524" s="45"/>
      <c r="E524" s="30"/>
      <c r="F524" s="28"/>
      <c r="G524" s="30"/>
      <c r="H524" s="30"/>
      <c r="I524" s="30"/>
    </row>
    <row r="525">
      <c r="A525" s="26"/>
      <c r="B525" s="44"/>
      <c r="C525" s="44"/>
      <c r="D525" s="45"/>
      <c r="E525" s="30"/>
      <c r="F525" s="28"/>
      <c r="G525" s="30"/>
      <c r="H525" s="30"/>
      <c r="I525" s="30"/>
    </row>
    <row r="526">
      <c r="A526" s="31"/>
      <c r="B526" s="44"/>
      <c r="C526" s="44"/>
      <c r="D526" s="45"/>
      <c r="E526" s="30"/>
      <c r="F526" s="28"/>
      <c r="G526" s="30"/>
      <c r="H526" s="30"/>
      <c r="I526" s="30"/>
    </row>
    <row r="527">
      <c r="A527" s="26"/>
      <c r="B527" s="44"/>
      <c r="C527" s="44"/>
      <c r="D527" s="45"/>
      <c r="E527" s="30"/>
      <c r="F527" s="28"/>
      <c r="G527" s="30"/>
      <c r="H527" s="30"/>
      <c r="I527" s="30"/>
    </row>
    <row r="528">
      <c r="A528" s="26"/>
      <c r="B528" s="44"/>
      <c r="C528" s="44"/>
      <c r="D528" s="45"/>
      <c r="E528" s="30"/>
      <c r="F528" s="28"/>
      <c r="G528" s="30"/>
      <c r="H528" s="30"/>
      <c r="I528" s="30"/>
    </row>
    <row r="529">
      <c r="A529" s="26"/>
      <c r="B529" s="44"/>
      <c r="C529" s="44"/>
      <c r="D529" s="45"/>
      <c r="E529" s="30"/>
      <c r="F529" s="28"/>
      <c r="G529" s="30"/>
      <c r="H529" s="30"/>
      <c r="I529" s="30"/>
    </row>
    <row r="530">
      <c r="A530" s="31"/>
      <c r="B530" s="44"/>
      <c r="C530" s="44"/>
      <c r="D530" s="45"/>
      <c r="E530" s="30"/>
      <c r="F530" s="28"/>
      <c r="G530" s="30"/>
      <c r="H530" s="30"/>
      <c r="I530" s="30"/>
    </row>
    <row r="531">
      <c r="A531" s="26"/>
      <c r="B531" s="44"/>
      <c r="C531" s="44"/>
      <c r="D531" s="45"/>
      <c r="E531" s="30"/>
      <c r="F531" s="28"/>
      <c r="G531" s="30"/>
      <c r="H531" s="30"/>
      <c r="I531" s="30"/>
    </row>
    <row r="532">
      <c r="A532" s="26"/>
      <c r="B532" s="44"/>
      <c r="C532" s="44"/>
      <c r="D532" s="45"/>
      <c r="E532" s="30"/>
      <c r="F532" s="28"/>
      <c r="G532" s="30"/>
      <c r="H532" s="30"/>
      <c r="I532" s="30"/>
    </row>
    <row r="533">
      <c r="A533" s="26"/>
      <c r="B533" s="44"/>
      <c r="C533" s="44"/>
      <c r="D533" s="45"/>
      <c r="E533" s="30"/>
      <c r="F533" s="28"/>
      <c r="G533" s="30"/>
      <c r="H533" s="30"/>
      <c r="I533" s="30"/>
    </row>
    <row r="534">
      <c r="A534" s="26"/>
      <c r="B534" s="44"/>
      <c r="C534" s="44"/>
      <c r="D534" s="45"/>
      <c r="E534" s="30"/>
      <c r="F534" s="28"/>
      <c r="G534" s="30"/>
      <c r="H534" s="30"/>
      <c r="I534" s="30"/>
    </row>
    <row r="535">
      <c r="A535" s="26"/>
      <c r="B535" s="44"/>
      <c r="C535" s="44"/>
      <c r="D535" s="45"/>
      <c r="E535" s="30"/>
      <c r="F535" s="28"/>
      <c r="G535" s="30"/>
      <c r="H535" s="30"/>
      <c r="I535" s="30"/>
    </row>
    <row r="536">
      <c r="A536" s="26"/>
      <c r="B536" s="44"/>
      <c r="C536" s="44"/>
      <c r="D536" s="45"/>
      <c r="E536" s="30"/>
      <c r="F536" s="28"/>
      <c r="G536" s="30"/>
      <c r="H536" s="30"/>
      <c r="I536" s="30"/>
    </row>
    <row r="537">
      <c r="A537" s="26"/>
      <c r="B537" s="44"/>
      <c r="C537" s="44"/>
      <c r="D537" s="45"/>
      <c r="E537" s="30"/>
      <c r="F537" s="28"/>
      <c r="G537" s="30"/>
      <c r="H537" s="30"/>
      <c r="I537" s="30"/>
    </row>
    <row r="538">
      <c r="A538" s="31"/>
      <c r="B538" s="44"/>
      <c r="C538" s="44"/>
      <c r="D538" s="45"/>
      <c r="E538" s="30"/>
      <c r="F538" s="28"/>
      <c r="G538" s="30"/>
      <c r="H538" s="30"/>
      <c r="I538" s="30"/>
    </row>
    <row r="539">
      <c r="A539" s="26"/>
      <c r="B539" s="44"/>
      <c r="C539" s="44"/>
      <c r="D539" s="45"/>
      <c r="E539" s="30"/>
      <c r="F539" s="28"/>
      <c r="G539" s="30"/>
      <c r="H539" s="30"/>
      <c r="I539" s="30"/>
    </row>
    <row r="540">
      <c r="A540" s="26"/>
      <c r="B540" s="44"/>
      <c r="C540" s="44"/>
      <c r="D540" s="45"/>
      <c r="E540" s="30"/>
      <c r="F540" s="28"/>
      <c r="G540" s="30"/>
      <c r="H540" s="30"/>
      <c r="I540" s="30"/>
    </row>
    <row r="541">
      <c r="A541" s="26"/>
      <c r="B541" s="44"/>
      <c r="C541" s="44"/>
      <c r="D541" s="45"/>
      <c r="E541" s="30"/>
      <c r="F541" s="28"/>
      <c r="G541" s="30"/>
      <c r="H541" s="30"/>
      <c r="I541" s="30"/>
    </row>
    <row r="542">
      <c r="A542" s="26"/>
      <c r="B542" s="44"/>
      <c r="C542" s="44"/>
      <c r="D542" s="45"/>
      <c r="E542" s="30"/>
      <c r="F542" s="28"/>
      <c r="G542" s="30"/>
      <c r="H542" s="30"/>
      <c r="I542" s="30"/>
    </row>
    <row r="543">
      <c r="A543" s="26"/>
      <c r="B543" s="44"/>
      <c r="C543" s="44"/>
      <c r="D543" s="45"/>
      <c r="E543" s="30"/>
      <c r="F543" s="28"/>
      <c r="G543" s="30"/>
      <c r="H543" s="30"/>
      <c r="I543" s="30"/>
    </row>
    <row r="544">
      <c r="A544" s="26"/>
      <c r="B544" s="44"/>
      <c r="C544" s="44"/>
      <c r="D544" s="45"/>
      <c r="E544" s="30"/>
      <c r="F544" s="28"/>
      <c r="G544" s="30"/>
      <c r="H544" s="30"/>
      <c r="I544" s="30"/>
    </row>
    <row r="545">
      <c r="A545" s="26"/>
      <c r="B545" s="44"/>
      <c r="C545" s="44"/>
      <c r="D545" s="45"/>
      <c r="E545" s="30"/>
      <c r="F545" s="28"/>
      <c r="G545" s="30"/>
      <c r="H545" s="30"/>
      <c r="I545" s="30"/>
    </row>
    <row r="546">
      <c r="A546" s="26"/>
      <c r="B546" s="44"/>
      <c r="C546" s="44"/>
      <c r="D546" s="45"/>
      <c r="E546" s="30"/>
      <c r="F546" s="28"/>
      <c r="G546" s="30"/>
      <c r="H546" s="30"/>
      <c r="I546" s="30"/>
    </row>
    <row r="547">
      <c r="A547" s="26"/>
      <c r="B547" s="44"/>
      <c r="C547" s="44"/>
      <c r="D547" s="45"/>
      <c r="E547" s="30"/>
      <c r="F547" s="28"/>
      <c r="G547" s="30"/>
      <c r="H547" s="30"/>
      <c r="I547" s="30"/>
    </row>
    <row r="548">
      <c r="A548" s="26"/>
      <c r="B548" s="44"/>
      <c r="C548" s="44"/>
      <c r="D548" s="45"/>
      <c r="E548" s="30"/>
      <c r="F548" s="28"/>
      <c r="G548" s="30"/>
      <c r="H548" s="30"/>
      <c r="I548" s="30"/>
    </row>
    <row r="549">
      <c r="A549" s="26"/>
      <c r="B549" s="44"/>
      <c r="C549" s="44"/>
      <c r="D549" s="45"/>
      <c r="E549" s="30"/>
      <c r="F549" s="28"/>
      <c r="G549" s="30"/>
      <c r="H549" s="30"/>
      <c r="I549" s="30"/>
    </row>
    <row r="550">
      <c r="A550" s="26"/>
      <c r="B550" s="44"/>
      <c r="C550" s="44"/>
      <c r="D550" s="45"/>
      <c r="E550" s="30"/>
      <c r="F550" s="28"/>
      <c r="G550" s="30"/>
      <c r="H550" s="30"/>
      <c r="I550" s="30"/>
    </row>
    <row r="551">
      <c r="A551" s="26"/>
      <c r="B551" s="44"/>
      <c r="C551" s="44"/>
      <c r="D551" s="45"/>
      <c r="E551" s="30"/>
      <c r="F551" s="28"/>
      <c r="G551" s="30"/>
      <c r="H551" s="30"/>
      <c r="I551" s="30"/>
    </row>
    <row r="552">
      <c r="A552" s="26"/>
      <c r="B552" s="44"/>
      <c r="C552" s="44"/>
      <c r="D552" s="45"/>
      <c r="E552" s="30"/>
      <c r="F552" s="28"/>
      <c r="G552" s="30"/>
      <c r="H552" s="30"/>
      <c r="I552" s="30"/>
    </row>
    <row r="553">
      <c r="A553" s="26"/>
      <c r="B553" s="44"/>
      <c r="C553" s="44"/>
      <c r="D553" s="45"/>
      <c r="E553" s="30"/>
      <c r="F553" s="28"/>
      <c r="G553" s="30"/>
      <c r="H553" s="30"/>
      <c r="I553" s="30"/>
    </row>
    <row r="554">
      <c r="A554" s="31"/>
      <c r="B554" s="44"/>
      <c r="C554" s="44"/>
      <c r="D554" s="45"/>
      <c r="E554" s="30"/>
      <c r="F554" s="28"/>
      <c r="G554" s="30"/>
      <c r="H554" s="30"/>
      <c r="I554" s="30"/>
    </row>
    <row r="555">
      <c r="A555" s="26"/>
      <c r="B555" s="44"/>
      <c r="C555" s="44"/>
      <c r="D555" s="45"/>
      <c r="E555" s="30"/>
      <c r="F555" s="28"/>
      <c r="G555" s="30"/>
      <c r="H555" s="30"/>
      <c r="I555" s="30"/>
    </row>
    <row r="556">
      <c r="A556" s="31"/>
      <c r="B556" s="44"/>
      <c r="C556" s="44"/>
      <c r="D556" s="45"/>
      <c r="E556" s="30"/>
      <c r="F556" s="28"/>
      <c r="G556" s="30"/>
      <c r="H556" s="30"/>
      <c r="I556" s="30"/>
    </row>
    <row r="557">
      <c r="A557" s="31"/>
      <c r="B557" s="44"/>
      <c r="C557" s="44"/>
      <c r="D557" s="45"/>
      <c r="E557" s="30"/>
      <c r="F557" s="28"/>
      <c r="G557" s="30"/>
      <c r="H557" s="30"/>
      <c r="I557" s="30"/>
    </row>
    <row r="558">
      <c r="A558" s="26"/>
      <c r="B558" s="44"/>
      <c r="C558" s="44"/>
      <c r="D558" s="45"/>
      <c r="E558" s="30"/>
      <c r="F558" s="28"/>
      <c r="G558" s="30"/>
      <c r="H558" s="30"/>
      <c r="I558" s="30"/>
    </row>
    <row r="559">
      <c r="A559" s="26"/>
      <c r="B559" s="44"/>
      <c r="C559" s="44"/>
      <c r="D559" s="45"/>
      <c r="E559" s="30"/>
      <c r="F559" s="28"/>
      <c r="G559" s="30"/>
      <c r="H559" s="30"/>
      <c r="I559" s="30"/>
    </row>
    <row r="560">
      <c r="A560" s="26"/>
      <c r="B560" s="44"/>
      <c r="C560" s="44"/>
      <c r="D560" s="45"/>
      <c r="E560" s="30"/>
      <c r="F560" s="28"/>
      <c r="G560" s="30"/>
      <c r="H560" s="30"/>
      <c r="I560" s="30"/>
    </row>
    <row r="561">
      <c r="A561" s="26"/>
      <c r="B561" s="44"/>
      <c r="C561" s="44"/>
      <c r="D561" s="45"/>
      <c r="E561" s="30"/>
      <c r="F561" s="28"/>
      <c r="G561" s="30"/>
      <c r="H561" s="30"/>
      <c r="I561" s="30"/>
    </row>
    <row r="562">
      <c r="A562" s="26"/>
      <c r="B562" s="44"/>
      <c r="C562" s="44"/>
      <c r="D562" s="45"/>
      <c r="E562" s="30"/>
      <c r="F562" s="28"/>
      <c r="G562" s="30"/>
      <c r="H562" s="30"/>
      <c r="I562" s="30"/>
    </row>
    <row r="563">
      <c r="A563" s="26"/>
      <c r="B563" s="44"/>
      <c r="C563" s="44"/>
      <c r="D563" s="45"/>
      <c r="E563" s="30"/>
      <c r="F563" s="28"/>
      <c r="G563" s="30"/>
      <c r="H563" s="30"/>
      <c r="I563" s="30"/>
    </row>
    <row r="564">
      <c r="A564" s="26"/>
      <c r="B564" s="44"/>
      <c r="C564" s="44"/>
      <c r="D564" s="45"/>
      <c r="E564" s="30"/>
      <c r="F564" s="28"/>
      <c r="G564" s="30"/>
      <c r="H564" s="30"/>
      <c r="I564" s="30"/>
    </row>
    <row r="565">
      <c r="A565" s="31"/>
      <c r="B565" s="44"/>
      <c r="C565" s="44"/>
      <c r="D565" s="45"/>
      <c r="E565" s="30"/>
      <c r="F565" s="28"/>
      <c r="G565" s="30"/>
      <c r="H565" s="30"/>
      <c r="I565" s="30"/>
    </row>
    <row r="566">
      <c r="A566" s="26"/>
      <c r="B566" s="44"/>
      <c r="C566" s="44"/>
      <c r="D566" s="45"/>
      <c r="E566" s="30"/>
      <c r="F566" s="28"/>
      <c r="G566" s="30"/>
      <c r="H566" s="30"/>
      <c r="I566" s="30"/>
    </row>
    <row r="567">
      <c r="A567" s="26"/>
      <c r="B567" s="44"/>
      <c r="C567" s="44"/>
      <c r="D567" s="45"/>
      <c r="E567" s="30"/>
      <c r="F567" s="28"/>
      <c r="G567" s="30"/>
      <c r="H567" s="30"/>
      <c r="I567" s="30"/>
    </row>
    <row r="568">
      <c r="A568" s="26"/>
      <c r="B568" s="44"/>
      <c r="C568" s="44"/>
      <c r="D568" s="45"/>
      <c r="E568" s="30"/>
      <c r="F568" s="28"/>
      <c r="G568" s="30"/>
      <c r="H568" s="30"/>
      <c r="I568" s="30"/>
    </row>
    <row r="569">
      <c r="A569" s="26"/>
      <c r="B569" s="44"/>
      <c r="C569" s="44"/>
      <c r="D569" s="45"/>
      <c r="E569" s="30"/>
      <c r="F569" s="28"/>
      <c r="G569" s="30"/>
      <c r="H569" s="30"/>
      <c r="I569" s="30"/>
    </row>
    <row r="570">
      <c r="A570" s="26"/>
      <c r="B570" s="44"/>
      <c r="C570" s="44"/>
      <c r="D570" s="45"/>
      <c r="E570" s="30"/>
      <c r="F570" s="28"/>
      <c r="G570" s="30"/>
      <c r="H570" s="30"/>
      <c r="I570" s="30"/>
    </row>
    <row r="571">
      <c r="A571" s="26"/>
      <c r="B571" s="44"/>
      <c r="C571" s="44"/>
      <c r="D571" s="45"/>
      <c r="E571" s="30"/>
      <c r="F571" s="28"/>
      <c r="G571" s="30"/>
      <c r="H571" s="30"/>
      <c r="I571" s="30"/>
    </row>
    <row r="572">
      <c r="A572" s="26"/>
      <c r="B572" s="44"/>
      <c r="C572" s="44"/>
      <c r="D572" s="45"/>
      <c r="E572" s="30"/>
      <c r="F572" s="28"/>
      <c r="G572" s="30"/>
      <c r="H572" s="30"/>
      <c r="I572" s="30"/>
    </row>
    <row r="573">
      <c r="A573" s="26"/>
      <c r="B573" s="44"/>
      <c r="C573" s="44"/>
      <c r="D573" s="45"/>
      <c r="E573" s="30"/>
      <c r="F573" s="28"/>
      <c r="G573" s="30"/>
      <c r="H573" s="30"/>
      <c r="I573" s="30"/>
    </row>
    <row r="574">
      <c r="A574" s="26"/>
      <c r="B574" s="44"/>
      <c r="C574" s="44"/>
      <c r="D574" s="45"/>
      <c r="E574" s="30"/>
      <c r="F574" s="28"/>
      <c r="G574" s="30"/>
      <c r="H574" s="30"/>
      <c r="I574" s="30"/>
    </row>
    <row r="575">
      <c r="A575" s="26"/>
      <c r="B575" s="44"/>
      <c r="C575" s="44"/>
      <c r="D575" s="45"/>
      <c r="E575" s="30"/>
      <c r="F575" s="28"/>
      <c r="G575" s="30"/>
      <c r="H575" s="30"/>
      <c r="I575" s="30"/>
    </row>
    <row r="576">
      <c r="A576" s="26"/>
      <c r="B576" s="44"/>
      <c r="C576" s="44"/>
      <c r="D576" s="45"/>
      <c r="E576" s="30"/>
      <c r="F576" s="28"/>
      <c r="G576" s="30"/>
      <c r="H576" s="30"/>
      <c r="I576" s="30"/>
    </row>
    <row r="577">
      <c r="A577" s="26"/>
      <c r="B577" s="44"/>
      <c r="C577" s="44"/>
      <c r="D577" s="45"/>
      <c r="E577" s="30"/>
      <c r="F577" s="28"/>
      <c r="G577" s="30"/>
      <c r="H577" s="30"/>
      <c r="I577" s="30"/>
    </row>
    <row r="578">
      <c r="A578" s="26"/>
      <c r="B578" s="44"/>
      <c r="C578" s="44"/>
      <c r="D578" s="45"/>
      <c r="E578" s="30"/>
      <c r="F578" s="28"/>
      <c r="G578" s="30"/>
      <c r="H578" s="30"/>
      <c r="I578" s="30"/>
    </row>
    <row r="579">
      <c r="A579" s="26"/>
      <c r="B579" s="44"/>
      <c r="C579" s="44"/>
      <c r="D579" s="45"/>
      <c r="E579" s="30"/>
      <c r="F579" s="28"/>
      <c r="G579" s="30"/>
      <c r="H579" s="30"/>
      <c r="I579" s="30"/>
    </row>
    <row r="580">
      <c r="A580" s="31"/>
      <c r="B580" s="44"/>
      <c r="C580" s="44"/>
      <c r="D580" s="45"/>
      <c r="E580" s="30"/>
      <c r="F580" s="28"/>
      <c r="G580" s="30"/>
      <c r="H580" s="30"/>
      <c r="I580" s="30"/>
    </row>
    <row r="581">
      <c r="A581" s="26"/>
      <c r="B581" s="44"/>
      <c r="C581" s="44"/>
      <c r="D581" s="45"/>
      <c r="E581" s="30"/>
      <c r="F581" s="28"/>
      <c r="G581" s="30"/>
      <c r="H581" s="30"/>
      <c r="I581" s="30"/>
    </row>
    <row r="582">
      <c r="A582" s="26"/>
      <c r="B582" s="44"/>
      <c r="C582" s="44"/>
      <c r="D582" s="45"/>
      <c r="E582" s="30"/>
      <c r="F582" s="28"/>
      <c r="G582" s="30"/>
      <c r="H582" s="30"/>
      <c r="I582" s="30"/>
    </row>
    <row r="583">
      <c r="A583" s="26"/>
      <c r="B583" s="44"/>
      <c r="C583" s="44"/>
      <c r="D583" s="45"/>
      <c r="E583" s="30"/>
      <c r="F583" s="28"/>
      <c r="G583" s="30"/>
      <c r="H583" s="30"/>
      <c r="I583" s="30"/>
    </row>
    <row r="584">
      <c r="A584" s="26"/>
      <c r="B584" s="44"/>
      <c r="C584" s="44"/>
      <c r="D584" s="45"/>
      <c r="E584" s="30"/>
      <c r="F584" s="28"/>
      <c r="G584" s="30"/>
      <c r="H584" s="30"/>
      <c r="I584" s="30"/>
    </row>
    <row r="585">
      <c r="A585" s="31"/>
      <c r="B585" s="44"/>
      <c r="C585" s="44"/>
      <c r="D585" s="45"/>
      <c r="E585" s="30"/>
      <c r="F585" s="28"/>
      <c r="G585" s="30"/>
      <c r="H585" s="30"/>
      <c r="I585" s="30"/>
    </row>
    <row r="586">
      <c r="A586" s="26"/>
      <c r="B586" s="44"/>
      <c r="C586" s="44"/>
      <c r="D586" s="45"/>
      <c r="E586" s="30"/>
      <c r="F586" s="28"/>
      <c r="G586" s="30"/>
      <c r="H586" s="30"/>
      <c r="I586" s="30"/>
    </row>
    <row r="587">
      <c r="A587" s="26"/>
      <c r="B587" s="44"/>
      <c r="C587" s="44"/>
      <c r="D587" s="45"/>
      <c r="E587" s="30"/>
      <c r="F587" s="28"/>
      <c r="G587" s="30"/>
      <c r="H587" s="30"/>
      <c r="I587" s="30"/>
    </row>
    <row r="588">
      <c r="A588" s="31"/>
      <c r="B588" s="44"/>
      <c r="C588" s="44"/>
      <c r="D588" s="45"/>
      <c r="E588" s="30"/>
      <c r="F588" s="28"/>
      <c r="G588" s="30"/>
      <c r="H588" s="30"/>
      <c r="I588" s="30"/>
    </row>
    <row r="589">
      <c r="A589" s="26"/>
      <c r="B589" s="44"/>
      <c r="C589" s="44"/>
      <c r="D589" s="45"/>
      <c r="E589" s="30"/>
      <c r="F589" s="28"/>
      <c r="G589" s="30"/>
      <c r="H589" s="30"/>
      <c r="I589" s="30"/>
    </row>
    <row r="590">
      <c r="A590" s="26"/>
      <c r="B590" s="44"/>
      <c r="C590" s="44"/>
      <c r="D590" s="45"/>
      <c r="E590" s="30"/>
      <c r="F590" s="28"/>
      <c r="G590" s="30"/>
      <c r="H590" s="30"/>
      <c r="I590" s="30"/>
    </row>
    <row r="591">
      <c r="A591" s="26"/>
      <c r="B591" s="44"/>
      <c r="C591" s="44"/>
      <c r="D591" s="45"/>
      <c r="E591" s="30"/>
      <c r="F591" s="28"/>
      <c r="G591" s="30"/>
      <c r="H591" s="30"/>
      <c r="I591" s="30"/>
    </row>
    <row r="592">
      <c r="A592" s="26"/>
      <c r="B592" s="44"/>
      <c r="C592" s="44"/>
      <c r="D592" s="45"/>
      <c r="E592" s="30"/>
      <c r="F592" s="28"/>
      <c r="G592" s="30"/>
      <c r="H592" s="30"/>
      <c r="I592" s="30"/>
    </row>
    <row r="593">
      <c r="A593" s="26"/>
      <c r="B593" s="44"/>
      <c r="C593" s="44"/>
      <c r="D593" s="45"/>
      <c r="E593" s="30"/>
      <c r="F593" s="28"/>
      <c r="G593" s="30"/>
      <c r="H593" s="30"/>
      <c r="I593" s="30"/>
    </row>
    <row r="594">
      <c r="A594" s="26"/>
      <c r="B594" s="44"/>
      <c r="C594" s="44"/>
      <c r="D594" s="45"/>
      <c r="E594" s="30"/>
      <c r="F594" s="28"/>
      <c r="G594" s="30"/>
      <c r="H594" s="30"/>
      <c r="I594" s="30"/>
    </row>
    <row r="595">
      <c r="A595" s="26"/>
      <c r="B595" s="44"/>
      <c r="C595" s="44"/>
      <c r="D595" s="45"/>
      <c r="E595" s="30"/>
      <c r="F595" s="28"/>
      <c r="G595" s="30"/>
      <c r="H595" s="30"/>
      <c r="I595" s="30"/>
    </row>
    <row r="596">
      <c r="A596" s="26"/>
      <c r="B596" s="44"/>
      <c r="C596" s="44"/>
      <c r="D596" s="45"/>
      <c r="E596" s="30"/>
      <c r="F596" s="28"/>
      <c r="G596" s="30"/>
      <c r="H596" s="30"/>
      <c r="I596" s="30"/>
    </row>
    <row r="597">
      <c r="A597" s="26"/>
      <c r="B597" s="44"/>
      <c r="C597" s="44"/>
      <c r="D597" s="45"/>
      <c r="E597" s="30"/>
      <c r="F597" s="28"/>
      <c r="G597" s="30"/>
      <c r="H597" s="30"/>
      <c r="I597" s="30"/>
    </row>
    <row r="598">
      <c r="A598" s="26"/>
      <c r="B598" s="44"/>
      <c r="C598" s="44"/>
      <c r="D598" s="45"/>
      <c r="E598" s="30"/>
      <c r="F598" s="28"/>
      <c r="G598" s="30"/>
      <c r="H598" s="30"/>
      <c r="I598" s="30"/>
    </row>
    <row r="599">
      <c r="A599" s="26"/>
      <c r="B599" s="44"/>
      <c r="C599" s="44"/>
      <c r="D599" s="45"/>
      <c r="E599" s="30"/>
      <c r="F599" s="28"/>
      <c r="G599" s="30"/>
      <c r="H599" s="30"/>
      <c r="I599" s="30"/>
    </row>
    <row r="600">
      <c r="A600" s="26"/>
      <c r="B600" s="44"/>
      <c r="C600" s="44"/>
      <c r="D600" s="45"/>
      <c r="E600" s="30"/>
      <c r="F600" s="28"/>
      <c r="G600" s="30"/>
      <c r="H600" s="30"/>
      <c r="I600" s="30"/>
    </row>
    <row r="601">
      <c r="A601" s="26"/>
      <c r="B601" s="44"/>
      <c r="C601" s="44"/>
      <c r="D601" s="45"/>
      <c r="E601" s="30"/>
      <c r="F601" s="28"/>
      <c r="G601" s="30"/>
      <c r="H601" s="30"/>
      <c r="I601" s="30"/>
    </row>
    <row r="602">
      <c r="A602" s="26"/>
      <c r="B602" s="44"/>
      <c r="C602" s="44"/>
      <c r="D602" s="45"/>
      <c r="E602" s="30"/>
      <c r="F602" s="28"/>
      <c r="G602" s="30"/>
      <c r="H602" s="30"/>
      <c r="I602" s="30"/>
    </row>
    <row r="603">
      <c r="A603" s="26"/>
      <c r="B603" s="44"/>
      <c r="C603" s="44"/>
      <c r="D603" s="45"/>
      <c r="E603" s="30"/>
      <c r="F603" s="28"/>
      <c r="G603" s="30"/>
      <c r="H603" s="30"/>
      <c r="I603" s="30"/>
    </row>
    <row r="604">
      <c r="A604" s="26"/>
      <c r="B604" s="44"/>
      <c r="C604" s="44"/>
      <c r="D604" s="45"/>
      <c r="E604" s="30"/>
      <c r="F604" s="28"/>
      <c r="G604" s="30"/>
      <c r="H604" s="30"/>
      <c r="I604" s="30"/>
    </row>
    <row r="605">
      <c r="A605" s="26"/>
      <c r="B605" s="44"/>
      <c r="C605" s="44"/>
      <c r="D605" s="45"/>
      <c r="E605" s="30"/>
      <c r="F605" s="28"/>
      <c r="G605" s="30"/>
      <c r="H605" s="30"/>
      <c r="I605" s="30"/>
    </row>
    <row r="606">
      <c r="A606" s="31"/>
      <c r="B606" s="44"/>
      <c r="C606" s="44"/>
      <c r="D606" s="45"/>
      <c r="E606" s="30"/>
      <c r="F606" s="28"/>
      <c r="G606" s="30"/>
      <c r="H606" s="30"/>
      <c r="I606" s="30"/>
    </row>
    <row r="607">
      <c r="A607" s="26"/>
      <c r="B607" s="44"/>
      <c r="C607" s="44"/>
      <c r="D607" s="45"/>
      <c r="E607" s="30"/>
      <c r="F607" s="28"/>
      <c r="G607" s="30"/>
      <c r="H607" s="30"/>
      <c r="I607" s="30"/>
    </row>
    <row r="608">
      <c r="A608" s="26"/>
      <c r="B608" s="44"/>
      <c r="C608" s="44"/>
      <c r="D608" s="45"/>
      <c r="E608" s="30"/>
      <c r="F608" s="28"/>
      <c r="G608" s="30"/>
      <c r="H608" s="30"/>
      <c r="I608" s="30"/>
    </row>
    <row r="609">
      <c r="A609" s="26"/>
      <c r="B609" s="44"/>
      <c r="C609" s="44"/>
      <c r="D609" s="45"/>
      <c r="E609" s="30"/>
      <c r="F609" s="28"/>
      <c r="G609" s="30"/>
      <c r="H609" s="30"/>
      <c r="I609" s="30"/>
    </row>
    <row r="610">
      <c r="A610" s="26"/>
      <c r="B610" s="44"/>
      <c r="C610" s="44"/>
      <c r="D610" s="45"/>
      <c r="E610" s="30"/>
      <c r="F610" s="28"/>
      <c r="G610" s="30"/>
      <c r="H610" s="30"/>
      <c r="I610" s="30"/>
    </row>
    <row r="611">
      <c r="A611" s="26"/>
      <c r="B611" s="44"/>
      <c r="C611" s="44"/>
      <c r="D611" s="45"/>
      <c r="E611" s="30"/>
      <c r="F611" s="28"/>
      <c r="G611" s="30"/>
      <c r="H611" s="30"/>
      <c r="I611" s="30"/>
    </row>
    <row r="612">
      <c r="A612" s="26"/>
      <c r="B612" s="44"/>
      <c r="C612" s="44"/>
      <c r="D612" s="45"/>
      <c r="E612" s="30"/>
      <c r="F612" s="28"/>
      <c r="G612" s="30"/>
      <c r="H612" s="30"/>
      <c r="I612" s="30"/>
    </row>
    <row r="613">
      <c r="A613" s="26"/>
      <c r="B613" s="44"/>
      <c r="C613" s="44"/>
      <c r="D613" s="45"/>
      <c r="E613" s="30"/>
      <c r="F613" s="28"/>
      <c r="G613" s="30"/>
      <c r="H613" s="30"/>
      <c r="I613" s="30"/>
    </row>
    <row r="614">
      <c r="A614" s="26"/>
      <c r="B614" s="44"/>
      <c r="C614" s="44"/>
      <c r="D614" s="45"/>
      <c r="E614" s="30"/>
      <c r="F614" s="28"/>
      <c r="G614" s="30"/>
      <c r="H614" s="30"/>
      <c r="I614" s="30"/>
    </row>
    <row r="615">
      <c r="A615" s="31"/>
      <c r="B615" s="44"/>
      <c r="C615" s="44"/>
      <c r="D615" s="45"/>
      <c r="E615" s="30"/>
      <c r="F615" s="28"/>
      <c r="G615" s="30"/>
      <c r="H615" s="30"/>
      <c r="I615" s="30"/>
    </row>
    <row r="616">
      <c r="A616" s="26"/>
      <c r="B616" s="44"/>
      <c r="C616" s="44"/>
      <c r="D616" s="45"/>
      <c r="E616" s="30"/>
      <c r="F616" s="28"/>
      <c r="G616" s="30"/>
      <c r="H616" s="30"/>
      <c r="I616" s="30"/>
    </row>
    <row r="617">
      <c r="A617" s="26"/>
      <c r="B617" s="44"/>
      <c r="C617" s="44"/>
      <c r="D617" s="45"/>
      <c r="E617" s="30"/>
      <c r="F617" s="28"/>
      <c r="G617" s="30"/>
      <c r="H617" s="30"/>
      <c r="I617" s="30"/>
    </row>
    <row r="618">
      <c r="A618" s="26"/>
      <c r="B618" s="44"/>
      <c r="C618" s="44"/>
      <c r="D618" s="45"/>
      <c r="E618" s="30"/>
      <c r="F618" s="28"/>
      <c r="G618" s="30"/>
      <c r="H618" s="30"/>
      <c r="I618" s="30"/>
    </row>
    <row r="619">
      <c r="A619" s="26"/>
      <c r="B619" s="44"/>
      <c r="C619" s="44"/>
      <c r="D619" s="45"/>
      <c r="E619" s="30"/>
      <c r="F619" s="28"/>
      <c r="G619" s="30"/>
      <c r="H619" s="30"/>
      <c r="I619" s="30"/>
    </row>
    <row r="620">
      <c r="A620" s="26"/>
      <c r="B620" s="44"/>
      <c r="C620" s="44"/>
      <c r="D620" s="45"/>
      <c r="E620" s="30"/>
      <c r="F620" s="28"/>
      <c r="G620" s="30"/>
      <c r="H620" s="30"/>
      <c r="I620" s="30"/>
    </row>
    <row r="621">
      <c r="A621" s="26"/>
      <c r="B621" s="44"/>
      <c r="C621" s="44"/>
      <c r="D621" s="45"/>
      <c r="E621" s="30"/>
      <c r="F621" s="28"/>
      <c r="G621" s="30"/>
      <c r="H621" s="30"/>
      <c r="I621" s="30"/>
    </row>
    <row r="622">
      <c r="A622" s="26"/>
      <c r="B622" s="44"/>
      <c r="C622" s="44"/>
      <c r="D622" s="45"/>
      <c r="E622" s="30"/>
      <c r="F622" s="28"/>
      <c r="G622" s="30"/>
      <c r="H622" s="30"/>
      <c r="I622" s="30"/>
    </row>
    <row r="623">
      <c r="A623" s="26"/>
      <c r="B623" s="44"/>
      <c r="C623" s="44"/>
      <c r="D623" s="45"/>
      <c r="E623" s="30"/>
      <c r="F623" s="28"/>
      <c r="G623" s="30"/>
      <c r="H623" s="30"/>
      <c r="I623" s="30"/>
    </row>
    <row r="624">
      <c r="A624" s="26"/>
      <c r="B624" s="44"/>
      <c r="C624" s="44"/>
      <c r="D624" s="45"/>
      <c r="E624" s="30"/>
      <c r="F624" s="28"/>
      <c r="G624" s="30"/>
      <c r="H624" s="30"/>
      <c r="I624" s="30"/>
    </row>
    <row r="625">
      <c r="A625" s="26"/>
      <c r="B625" s="44"/>
      <c r="C625" s="44"/>
      <c r="D625" s="45"/>
      <c r="E625" s="30"/>
      <c r="F625" s="28"/>
      <c r="G625" s="30"/>
      <c r="H625" s="30"/>
      <c r="I625" s="30"/>
    </row>
    <row r="626">
      <c r="A626" s="26"/>
      <c r="B626" s="44"/>
      <c r="C626" s="44"/>
      <c r="D626" s="45"/>
      <c r="E626" s="30"/>
      <c r="F626" s="28"/>
      <c r="G626" s="30"/>
      <c r="H626" s="30"/>
      <c r="I626" s="30"/>
    </row>
    <row r="627">
      <c r="A627" s="26"/>
      <c r="B627" s="44"/>
      <c r="C627" s="44"/>
      <c r="D627" s="45"/>
      <c r="E627" s="30"/>
      <c r="F627" s="28"/>
      <c r="G627" s="30"/>
      <c r="H627" s="30"/>
      <c r="I627" s="30"/>
    </row>
    <row r="628">
      <c r="A628" s="26"/>
      <c r="B628" s="44"/>
      <c r="C628" s="44"/>
      <c r="D628" s="45"/>
      <c r="E628" s="30"/>
      <c r="F628" s="28"/>
      <c r="G628" s="30"/>
      <c r="H628" s="30"/>
      <c r="I628" s="30"/>
    </row>
    <row r="629">
      <c r="A629" s="26"/>
      <c r="B629" s="44"/>
      <c r="C629" s="44"/>
      <c r="D629" s="45"/>
      <c r="E629" s="30"/>
      <c r="F629" s="28"/>
      <c r="G629" s="30"/>
      <c r="H629" s="30"/>
      <c r="I629" s="30"/>
    </row>
    <row r="630">
      <c r="A630" s="31"/>
      <c r="B630" s="44"/>
      <c r="C630" s="44"/>
      <c r="D630" s="45"/>
      <c r="E630" s="30"/>
      <c r="F630" s="28"/>
      <c r="G630" s="30"/>
      <c r="H630" s="30"/>
      <c r="I630" s="30"/>
    </row>
    <row r="631">
      <c r="A631" s="26"/>
      <c r="B631" s="44"/>
      <c r="C631" s="44"/>
      <c r="D631" s="45"/>
      <c r="E631" s="30"/>
      <c r="F631" s="28"/>
      <c r="G631" s="30"/>
      <c r="H631" s="30"/>
      <c r="I631" s="30"/>
    </row>
    <row r="632">
      <c r="A632" s="26"/>
      <c r="B632" s="44"/>
      <c r="C632" s="44"/>
      <c r="D632" s="45"/>
      <c r="E632" s="30"/>
      <c r="F632" s="28"/>
      <c r="G632" s="30"/>
      <c r="H632" s="30"/>
      <c r="I632" s="30"/>
    </row>
    <row r="633">
      <c r="A633" s="31"/>
      <c r="B633" s="44"/>
      <c r="C633" s="44"/>
      <c r="D633" s="45"/>
      <c r="E633" s="30"/>
      <c r="F633" s="28"/>
      <c r="G633" s="30"/>
      <c r="H633" s="30"/>
      <c r="I633" s="30"/>
    </row>
    <row r="634">
      <c r="A634" s="26"/>
      <c r="B634" s="44"/>
      <c r="C634" s="44"/>
      <c r="D634" s="45"/>
      <c r="E634" s="30"/>
      <c r="F634" s="28"/>
      <c r="G634" s="30"/>
      <c r="H634" s="30"/>
      <c r="I634" s="30"/>
    </row>
    <row r="635">
      <c r="A635" s="26"/>
      <c r="B635" s="44"/>
      <c r="C635" s="44"/>
      <c r="D635" s="45"/>
      <c r="E635" s="30"/>
      <c r="F635" s="28"/>
      <c r="G635" s="30"/>
      <c r="H635" s="30"/>
      <c r="I635" s="30"/>
    </row>
    <row r="636">
      <c r="A636" s="26"/>
      <c r="B636" s="44"/>
      <c r="C636" s="44"/>
      <c r="D636" s="45"/>
      <c r="E636" s="30"/>
      <c r="F636" s="28"/>
      <c r="G636" s="30"/>
      <c r="H636" s="30"/>
      <c r="I636" s="30"/>
    </row>
    <row r="637">
      <c r="A637" s="26"/>
      <c r="B637" s="44"/>
      <c r="C637" s="44"/>
      <c r="D637" s="45"/>
      <c r="E637" s="30"/>
      <c r="F637" s="28"/>
      <c r="G637" s="30"/>
      <c r="H637" s="30"/>
      <c r="I637" s="30"/>
    </row>
    <row r="638">
      <c r="A638" s="26"/>
      <c r="B638" s="44"/>
      <c r="C638" s="44"/>
      <c r="D638" s="45"/>
      <c r="E638" s="30"/>
      <c r="F638" s="28"/>
      <c r="G638" s="30"/>
      <c r="H638" s="30"/>
      <c r="I638" s="30"/>
    </row>
    <row r="639">
      <c r="A639" s="26"/>
      <c r="B639" s="44"/>
      <c r="C639" s="44"/>
      <c r="D639" s="45"/>
      <c r="E639" s="30"/>
      <c r="F639" s="28"/>
      <c r="G639" s="30"/>
      <c r="H639" s="30"/>
      <c r="I639" s="30"/>
    </row>
    <row r="640">
      <c r="A640" s="26"/>
      <c r="B640" s="44"/>
      <c r="C640" s="44"/>
      <c r="D640" s="45"/>
      <c r="E640" s="30"/>
      <c r="F640" s="28"/>
      <c r="G640" s="30"/>
      <c r="H640" s="30"/>
      <c r="I640" s="30"/>
    </row>
    <row r="641">
      <c r="A641" s="31"/>
      <c r="B641" s="44"/>
      <c r="C641" s="44"/>
      <c r="D641" s="45"/>
      <c r="E641" s="30"/>
      <c r="F641" s="28"/>
      <c r="G641" s="30"/>
      <c r="H641" s="30"/>
      <c r="I641" s="30"/>
    </row>
    <row r="642">
      <c r="A642" s="26"/>
      <c r="B642" s="44"/>
      <c r="C642" s="44"/>
      <c r="D642" s="45"/>
      <c r="E642" s="30"/>
      <c r="F642" s="28"/>
      <c r="G642" s="30"/>
      <c r="H642" s="30"/>
      <c r="I642" s="30"/>
    </row>
    <row r="643">
      <c r="A643" s="26"/>
      <c r="B643" s="44"/>
      <c r="C643" s="44"/>
      <c r="D643" s="45"/>
      <c r="E643" s="30"/>
      <c r="F643" s="28"/>
      <c r="G643" s="30"/>
      <c r="H643" s="30"/>
      <c r="I643" s="30"/>
    </row>
    <row r="644">
      <c r="A644" s="26"/>
      <c r="B644" s="44"/>
      <c r="C644" s="44"/>
      <c r="D644" s="45"/>
      <c r="E644" s="30"/>
      <c r="F644" s="28"/>
      <c r="G644" s="30"/>
      <c r="H644" s="30"/>
      <c r="I644" s="30"/>
    </row>
    <row r="645">
      <c r="A645" s="26"/>
      <c r="B645" s="44"/>
      <c r="C645" s="44"/>
      <c r="D645" s="45"/>
      <c r="E645" s="30"/>
      <c r="F645" s="28"/>
      <c r="G645" s="30"/>
      <c r="H645" s="30"/>
      <c r="I645" s="30"/>
    </row>
    <row r="646">
      <c r="A646" s="26"/>
      <c r="B646" s="44"/>
      <c r="C646" s="44"/>
      <c r="D646" s="45"/>
      <c r="E646" s="30"/>
      <c r="F646" s="28"/>
      <c r="G646" s="30"/>
      <c r="H646" s="30"/>
      <c r="I646" s="30"/>
    </row>
    <row r="647">
      <c r="A647" s="26"/>
      <c r="B647" s="44"/>
      <c r="C647" s="44"/>
      <c r="D647" s="45"/>
      <c r="E647" s="30"/>
      <c r="F647" s="28"/>
      <c r="G647" s="30"/>
      <c r="H647" s="30"/>
      <c r="I647" s="30"/>
    </row>
    <row r="648">
      <c r="A648" s="26"/>
      <c r="B648" s="44"/>
      <c r="C648" s="44"/>
      <c r="D648" s="45"/>
      <c r="E648" s="30"/>
      <c r="F648" s="28"/>
      <c r="G648" s="30"/>
      <c r="H648" s="30"/>
      <c r="I648" s="30"/>
    </row>
    <row r="649">
      <c r="A649" s="26"/>
      <c r="B649" s="44"/>
      <c r="C649" s="44"/>
      <c r="D649" s="45"/>
      <c r="E649" s="30"/>
      <c r="F649" s="28"/>
      <c r="G649" s="30"/>
      <c r="H649" s="30"/>
      <c r="I649" s="30"/>
    </row>
    <row r="650">
      <c r="A650" s="26"/>
      <c r="B650" s="44"/>
      <c r="C650" s="44"/>
      <c r="D650" s="45"/>
      <c r="E650" s="30"/>
      <c r="F650" s="28"/>
      <c r="G650" s="30"/>
      <c r="H650" s="30"/>
      <c r="I650" s="30"/>
    </row>
    <row r="651">
      <c r="A651" s="26"/>
      <c r="B651" s="44"/>
      <c r="C651" s="44"/>
      <c r="D651" s="45"/>
      <c r="E651" s="30"/>
      <c r="F651" s="28"/>
      <c r="G651" s="30"/>
      <c r="H651" s="30"/>
      <c r="I651" s="30"/>
    </row>
    <row r="652">
      <c r="A652" s="26"/>
      <c r="B652" s="44"/>
      <c r="C652" s="44"/>
      <c r="D652" s="45"/>
      <c r="E652" s="30"/>
      <c r="F652" s="28"/>
      <c r="G652" s="30"/>
      <c r="H652" s="30"/>
      <c r="I652" s="30"/>
    </row>
    <row r="653">
      <c r="A653" s="26"/>
      <c r="B653" s="44"/>
      <c r="C653" s="44"/>
      <c r="D653" s="45"/>
      <c r="E653" s="30"/>
      <c r="F653" s="28"/>
      <c r="G653" s="30"/>
      <c r="H653" s="30"/>
      <c r="I653" s="30"/>
    </row>
    <row r="654">
      <c r="A654" s="26"/>
      <c r="B654" s="44"/>
      <c r="C654" s="44"/>
      <c r="D654" s="45"/>
      <c r="E654" s="30"/>
      <c r="F654" s="28"/>
      <c r="G654" s="30"/>
      <c r="H654" s="30"/>
      <c r="I654" s="30"/>
    </row>
    <row r="655">
      <c r="A655" s="52"/>
      <c r="B655" s="52"/>
      <c r="C655" s="52"/>
      <c r="D655" s="52"/>
      <c r="E655" s="52"/>
      <c r="F655" s="53"/>
      <c r="G655" s="52"/>
      <c r="H655" s="52"/>
      <c r="I655" s="52"/>
    </row>
    <row r="656">
      <c r="A656" s="52"/>
      <c r="B656" s="52"/>
      <c r="C656" s="52"/>
      <c r="D656" s="52"/>
      <c r="E656" s="52"/>
      <c r="F656" s="53"/>
      <c r="G656" s="52"/>
      <c r="H656" s="52"/>
      <c r="I656" s="52"/>
    </row>
    <row r="657">
      <c r="A657" s="52"/>
      <c r="B657" s="52"/>
      <c r="C657" s="52"/>
      <c r="D657" s="52"/>
      <c r="E657" s="52"/>
      <c r="F657" s="53"/>
      <c r="G657" s="52"/>
      <c r="H657" s="52"/>
      <c r="I657" s="52"/>
    </row>
    <row r="658">
      <c r="A658" s="52"/>
      <c r="B658" s="52"/>
      <c r="C658" s="52"/>
      <c r="D658" s="52"/>
      <c r="E658" s="52"/>
      <c r="F658" s="53"/>
      <c r="G658" s="52"/>
      <c r="H658" s="52"/>
      <c r="I658" s="52"/>
    </row>
    <row r="659">
      <c r="A659" s="52"/>
      <c r="B659" s="52"/>
      <c r="C659" s="52"/>
      <c r="D659" s="52"/>
      <c r="E659" s="52"/>
      <c r="F659" s="53"/>
      <c r="G659" s="52"/>
      <c r="H659" s="52"/>
      <c r="I659" s="52"/>
    </row>
    <row r="660">
      <c r="A660" s="52"/>
      <c r="B660" s="52"/>
      <c r="C660" s="52"/>
      <c r="D660" s="52"/>
      <c r="E660" s="52"/>
      <c r="F660" s="53"/>
      <c r="G660" s="52"/>
      <c r="H660" s="52"/>
      <c r="I660" s="52"/>
    </row>
    <row r="661">
      <c r="A661" s="52"/>
      <c r="B661" s="52"/>
      <c r="C661" s="52"/>
      <c r="D661" s="52"/>
      <c r="E661" s="52"/>
      <c r="F661" s="53"/>
      <c r="G661" s="52"/>
      <c r="H661" s="52"/>
      <c r="I661" s="52"/>
    </row>
    <row r="662">
      <c r="A662" s="52"/>
      <c r="B662" s="52"/>
      <c r="C662" s="52"/>
      <c r="D662" s="52"/>
      <c r="E662" s="52"/>
      <c r="F662" s="53"/>
      <c r="G662" s="52"/>
      <c r="H662" s="52"/>
      <c r="I662" s="52"/>
    </row>
    <row r="663">
      <c r="A663" s="52"/>
      <c r="B663" s="52"/>
      <c r="C663" s="52"/>
      <c r="D663" s="52"/>
      <c r="E663" s="52"/>
      <c r="F663" s="53"/>
      <c r="G663" s="52"/>
      <c r="H663" s="52"/>
      <c r="I663" s="52"/>
    </row>
    <row r="664">
      <c r="A664" s="52"/>
      <c r="B664" s="52"/>
      <c r="C664" s="52"/>
      <c r="D664" s="52"/>
      <c r="E664" s="52"/>
      <c r="F664" s="53"/>
      <c r="G664" s="52"/>
      <c r="H664" s="52"/>
      <c r="I664" s="52"/>
    </row>
    <row r="665">
      <c r="A665" s="52"/>
      <c r="B665" s="52"/>
      <c r="C665" s="52"/>
      <c r="D665" s="44"/>
      <c r="E665" s="52"/>
      <c r="F665" s="53"/>
      <c r="G665" s="52"/>
      <c r="H665" s="52"/>
      <c r="I665" s="52"/>
    </row>
  </sheetData>
  <mergeCells count="2">
    <mergeCell ref="A1:C1"/>
    <mergeCell ref="D1:I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5.5"/>
    <col customWidth="1" min="2" max="2" width="8.5"/>
    <col customWidth="1" min="3" max="3" width="8.75"/>
    <col customWidth="1" min="4" max="4" width="15.13"/>
    <col customWidth="1" min="5" max="5" width="23.88"/>
    <col customWidth="1" min="6" max="6" width="12.25"/>
    <col customWidth="1" min="7" max="7" width="29.38"/>
    <col customWidth="1" min="8" max="8" width="17.75"/>
  </cols>
  <sheetData>
    <row r="1" ht="102.75" customHeight="1">
      <c r="A1" s="1"/>
      <c r="D1" s="13" t="s">
        <v>228</v>
      </c>
    </row>
    <row r="2">
      <c r="A2" s="14" t="s">
        <v>0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>
      <c r="A3" s="17" t="str">
        <f>IFERROR(__xludf.DUMMYFUNCTION("FILTER('Secundaria e outros'!A:I, 'Secundaria e outros'!I:I=""Ourense"")"),"#N/A")</f>
        <v>#N/A</v>
      </c>
      <c r="B3" s="39"/>
      <c r="C3" s="39"/>
      <c r="D3" s="40"/>
      <c r="E3" s="21"/>
      <c r="F3" s="19"/>
      <c r="G3" s="21"/>
      <c r="H3" s="21"/>
      <c r="I3" s="21"/>
    </row>
    <row r="4">
      <c r="A4" s="17"/>
      <c r="B4" s="39"/>
      <c r="C4" s="39"/>
      <c r="D4" s="40"/>
      <c r="E4" s="21"/>
      <c r="F4" s="19"/>
      <c r="G4" s="21"/>
      <c r="H4" s="21"/>
      <c r="I4" s="21"/>
    </row>
    <row r="5">
      <c r="A5" s="17"/>
      <c r="B5" s="39"/>
      <c r="C5" s="39"/>
      <c r="D5" s="40"/>
      <c r="E5" s="21"/>
      <c r="F5" s="19"/>
      <c r="G5" s="21"/>
      <c r="H5" s="21"/>
      <c r="I5" s="21"/>
    </row>
    <row r="6">
      <c r="A6" s="17"/>
      <c r="B6" s="39"/>
      <c r="C6" s="39"/>
      <c r="D6" s="40"/>
      <c r="E6" s="21"/>
      <c r="F6" s="19"/>
      <c r="G6" s="21"/>
      <c r="H6" s="21"/>
      <c r="I6" s="21"/>
    </row>
    <row r="7">
      <c r="A7" s="17"/>
      <c r="B7" s="39"/>
      <c r="C7" s="39"/>
      <c r="D7" s="40"/>
      <c r="E7" s="21"/>
      <c r="F7" s="19"/>
      <c r="G7" s="21"/>
      <c r="H7" s="21"/>
      <c r="I7" s="21"/>
    </row>
    <row r="8">
      <c r="A8" s="17"/>
      <c r="B8" s="39"/>
      <c r="C8" s="39"/>
      <c r="D8" s="40"/>
      <c r="E8" s="21"/>
      <c r="F8" s="19"/>
      <c r="G8" s="21"/>
      <c r="H8" s="21"/>
      <c r="I8" s="21"/>
    </row>
    <row r="9">
      <c r="A9" s="17"/>
      <c r="B9" s="39"/>
      <c r="C9" s="39"/>
      <c r="D9" s="40"/>
      <c r="E9" s="21"/>
      <c r="F9" s="19"/>
      <c r="G9" s="21"/>
      <c r="H9" s="21"/>
      <c r="I9" s="21"/>
    </row>
    <row r="10">
      <c r="A10" s="17"/>
      <c r="B10" s="39"/>
      <c r="C10" s="39"/>
      <c r="D10" s="40"/>
      <c r="E10" s="21"/>
      <c r="F10" s="19"/>
      <c r="G10" s="21"/>
      <c r="H10" s="21"/>
      <c r="I10" s="21"/>
    </row>
    <row r="11">
      <c r="A11" s="22"/>
      <c r="B11" s="39"/>
      <c r="C11" s="39"/>
      <c r="D11" s="40"/>
      <c r="E11" s="21"/>
      <c r="F11" s="19"/>
      <c r="G11" s="21"/>
      <c r="H11" s="21"/>
      <c r="I11" s="21"/>
    </row>
    <row r="12">
      <c r="A12" s="17"/>
      <c r="B12" s="39"/>
      <c r="C12" s="39"/>
      <c r="D12" s="40"/>
      <c r="E12" s="21"/>
      <c r="F12" s="19"/>
      <c r="G12" s="21"/>
      <c r="H12" s="21"/>
      <c r="I12" s="21"/>
    </row>
    <row r="13">
      <c r="A13" s="17"/>
      <c r="B13" s="39"/>
      <c r="C13" s="39"/>
      <c r="D13" s="40"/>
      <c r="E13" s="21"/>
      <c r="F13" s="19"/>
      <c r="G13" s="21"/>
      <c r="H13" s="21"/>
      <c r="I13" s="21"/>
    </row>
    <row r="14">
      <c r="A14" s="17"/>
      <c r="B14" s="39"/>
      <c r="C14" s="39"/>
      <c r="D14" s="40"/>
      <c r="E14" s="21"/>
      <c r="F14" s="19"/>
      <c r="G14" s="21"/>
      <c r="H14" s="21"/>
      <c r="I14" s="21"/>
    </row>
    <row r="15">
      <c r="A15" s="17"/>
      <c r="B15" s="39"/>
      <c r="C15" s="39"/>
      <c r="D15" s="40"/>
      <c r="E15" s="21"/>
      <c r="F15" s="19"/>
      <c r="G15" s="21"/>
      <c r="H15" s="21"/>
      <c r="I15" s="21"/>
    </row>
    <row r="16">
      <c r="A16" s="17"/>
      <c r="B16" s="39"/>
      <c r="C16" s="39"/>
      <c r="D16" s="40"/>
      <c r="E16" s="21"/>
      <c r="F16" s="19"/>
      <c r="G16" s="21"/>
      <c r="H16" s="21"/>
      <c r="I16" s="21"/>
    </row>
    <row r="17">
      <c r="A17" s="17"/>
      <c r="B17" s="39"/>
      <c r="C17" s="39"/>
      <c r="D17" s="40"/>
      <c r="E17" s="21"/>
      <c r="F17" s="19"/>
      <c r="G17" s="21"/>
      <c r="H17" s="21"/>
      <c r="I17" s="21"/>
    </row>
    <row r="18">
      <c r="A18" s="17"/>
      <c r="B18" s="39"/>
      <c r="C18" s="39"/>
      <c r="D18" s="40"/>
      <c r="E18" s="21"/>
      <c r="F18" s="19"/>
      <c r="G18" s="21"/>
      <c r="H18" s="21"/>
      <c r="I18" s="21"/>
    </row>
    <row r="19">
      <c r="A19" s="17"/>
      <c r="B19" s="39"/>
      <c r="C19" s="39"/>
      <c r="D19" s="40"/>
      <c r="E19" s="21"/>
      <c r="F19" s="19"/>
      <c r="G19" s="21"/>
      <c r="H19" s="21"/>
      <c r="I19" s="21"/>
    </row>
    <row r="20">
      <c r="A20" s="17"/>
      <c r="B20" s="39"/>
      <c r="C20" s="39"/>
      <c r="D20" s="40"/>
      <c r="E20" s="21"/>
      <c r="F20" s="19"/>
      <c r="G20" s="21"/>
      <c r="H20" s="21"/>
      <c r="I20" s="21"/>
    </row>
    <row r="21">
      <c r="A21" s="17"/>
      <c r="B21" s="39"/>
      <c r="C21" s="39"/>
      <c r="D21" s="40"/>
      <c r="E21" s="21"/>
      <c r="F21" s="19"/>
      <c r="G21" s="21"/>
      <c r="H21" s="21"/>
      <c r="I21" s="21"/>
    </row>
    <row r="22">
      <c r="A22" s="17"/>
      <c r="B22" s="39"/>
      <c r="C22" s="39"/>
      <c r="D22" s="40"/>
      <c r="E22" s="21"/>
      <c r="F22" s="19"/>
      <c r="G22" s="21"/>
      <c r="H22" s="21"/>
      <c r="I22" s="21"/>
    </row>
    <row r="23">
      <c r="A23" s="17"/>
      <c r="B23" s="39"/>
      <c r="C23" s="39"/>
      <c r="D23" s="40"/>
      <c r="E23" s="21"/>
      <c r="F23" s="19"/>
      <c r="G23" s="21"/>
      <c r="H23" s="21"/>
      <c r="I23" s="21"/>
    </row>
    <row r="24">
      <c r="A24" s="17"/>
      <c r="B24" s="39"/>
      <c r="C24" s="39"/>
      <c r="D24" s="40"/>
      <c r="E24" s="21"/>
      <c r="F24" s="19"/>
      <c r="G24" s="21"/>
      <c r="H24" s="21"/>
      <c r="I24" s="21"/>
    </row>
    <row r="25">
      <c r="A25" s="17"/>
      <c r="B25" s="39"/>
      <c r="C25" s="39"/>
      <c r="D25" s="40"/>
      <c r="E25" s="21"/>
      <c r="F25" s="19"/>
      <c r="G25" s="21"/>
      <c r="H25" s="21"/>
      <c r="I25" s="21"/>
    </row>
    <row r="26">
      <c r="A26" s="17"/>
      <c r="B26" s="39"/>
      <c r="C26" s="39"/>
      <c r="D26" s="40"/>
      <c r="E26" s="21"/>
      <c r="F26" s="19"/>
      <c r="G26" s="21"/>
      <c r="H26" s="21"/>
      <c r="I26" s="21"/>
    </row>
    <row r="27">
      <c r="A27" s="17"/>
      <c r="B27" s="39"/>
      <c r="C27" s="39"/>
      <c r="D27" s="40"/>
      <c r="E27" s="21"/>
      <c r="F27" s="19"/>
      <c r="G27" s="21"/>
      <c r="H27" s="21"/>
      <c r="I27" s="21"/>
    </row>
    <row r="28">
      <c r="A28" s="17"/>
      <c r="B28" s="39"/>
      <c r="C28" s="39"/>
      <c r="D28" s="40"/>
      <c r="E28" s="21"/>
      <c r="F28" s="19"/>
      <c r="G28" s="21"/>
      <c r="H28" s="21"/>
      <c r="I28" s="21"/>
    </row>
    <row r="29">
      <c r="A29" s="17"/>
      <c r="B29" s="39"/>
      <c r="C29" s="39"/>
      <c r="D29" s="40"/>
      <c r="E29" s="21"/>
      <c r="F29" s="19"/>
      <c r="G29" s="21"/>
      <c r="H29" s="21"/>
      <c r="I29" s="21"/>
    </row>
    <row r="30">
      <c r="A30" s="17"/>
      <c r="B30" s="39"/>
      <c r="C30" s="39"/>
      <c r="D30" s="40"/>
      <c r="E30" s="21"/>
      <c r="F30" s="19"/>
      <c r="G30" s="21"/>
      <c r="H30" s="21"/>
      <c r="I30" s="21"/>
    </row>
    <row r="31">
      <c r="A31" s="17"/>
      <c r="B31" s="39"/>
      <c r="C31" s="39"/>
      <c r="D31" s="40"/>
      <c r="E31" s="21"/>
      <c r="F31" s="19"/>
      <c r="G31" s="21"/>
      <c r="H31" s="21"/>
      <c r="I31" s="21"/>
    </row>
    <row r="32">
      <c r="A32" s="17"/>
      <c r="B32" s="39"/>
      <c r="C32" s="39"/>
      <c r="D32" s="40"/>
      <c r="E32" s="21"/>
      <c r="F32" s="19"/>
      <c r="G32" s="21"/>
      <c r="H32" s="21"/>
      <c r="I32" s="21"/>
    </row>
    <row r="33">
      <c r="A33" s="17"/>
      <c r="B33" s="39"/>
      <c r="C33" s="39"/>
      <c r="D33" s="40"/>
      <c r="E33" s="21"/>
      <c r="F33" s="19"/>
      <c r="G33" s="21"/>
      <c r="H33" s="21"/>
      <c r="I33" s="21"/>
    </row>
    <row r="34">
      <c r="A34" s="22"/>
      <c r="B34" s="39"/>
      <c r="C34" s="39"/>
      <c r="D34" s="40"/>
      <c r="E34" s="21"/>
      <c r="F34" s="19"/>
      <c r="G34" s="21"/>
      <c r="H34" s="21"/>
      <c r="I34" s="21"/>
    </row>
    <row r="35">
      <c r="A35" s="17"/>
      <c r="B35" s="39"/>
      <c r="C35" s="39"/>
      <c r="D35" s="40"/>
      <c r="E35" s="21"/>
      <c r="F35" s="19"/>
      <c r="G35" s="21"/>
      <c r="H35" s="21"/>
      <c r="I35" s="21"/>
    </row>
    <row r="36">
      <c r="A36" s="22"/>
      <c r="B36" s="39"/>
      <c r="C36" s="39"/>
      <c r="D36" s="40"/>
      <c r="E36" s="21"/>
      <c r="F36" s="19"/>
      <c r="G36" s="21"/>
      <c r="H36" s="21"/>
      <c r="I36" s="21"/>
    </row>
    <row r="37">
      <c r="A37" s="17"/>
      <c r="B37" s="39"/>
      <c r="C37" s="39"/>
      <c r="D37" s="40"/>
      <c r="E37" s="21"/>
      <c r="F37" s="19"/>
      <c r="G37" s="21"/>
      <c r="H37" s="21"/>
      <c r="I37" s="21"/>
    </row>
    <row r="38">
      <c r="A38" s="17"/>
      <c r="B38" s="39"/>
      <c r="C38" s="39"/>
      <c r="D38" s="40"/>
      <c r="E38" s="21"/>
      <c r="F38" s="19"/>
      <c r="G38" s="21"/>
      <c r="H38" s="21"/>
      <c r="I38" s="21"/>
    </row>
    <row r="39">
      <c r="A39" s="17"/>
      <c r="B39" s="39"/>
      <c r="C39" s="39"/>
      <c r="D39" s="40"/>
      <c r="E39" s="21"/>
      <c r="F39" s="19"/>
      <c r="G39" s="21"/>
      <c r="H39" s="21"/>
      <c r="I39" s="21"/>
    </row>
    <row r="40">
      <c r="A40" s="17"/>
      <c r="B40" s="39"/>
      <c r="C40" s="39"/>
      <c r="D40" s="40"/>
      <c r="E40" s="21"/>
      <c r="F40" s="19"/>
      <c r="G40" s="21"/>
      <c r="H40" s="21"/>
      <c r="I40" s="21"/>
    </row>
    <row r="41">
      <c r="A41" s="17"/>
      <c r="B41" s="39"/>
      <c r="C41" s="39"/>
      <c r="D41" s="40"/>
      <c r="E41" s="21"/>
      <c r="F41" s="19"/>
      <c r="G41" s="21"/>
      <c r="H41" s="21"/>
      <c r="I41" s="21"/>
    </row>
    <row r="42">
      <c r="A42" s="17"/>
      <c r="B42" s="39"/>
      <c r="C42" s="39"/>
      <c r="D42" s="40"/>
      <c r="E42" s="21"/>
      <c r="F42" s="19"/>
      <c r="G42" s="21"/>
      <c r="H42" s="21"/>
      <c r="I42" s="21"/>
    </row>
    <row r="43">
      <c r="A43" s="17"/>
      <c r="B43" s="39"/>
      <c r="C43" s="39"/>
      <c r="D43" s="40"/>
      <c r="E43" s="21"/>
      <c r="F43" s="19"/>
      <c r="G43" s="21"/>
      <c r="H43" s="21"/>
      <c r="I43" s="21"/>
    </row>
    <row r="44">
      <c r="A44" s="17"/>
      <c r="B44" s="39"/>
      <c r="C44" s="39"/>
      <c r="D44" s="40"/>
      <c r="E44" s="21"/>
      <c r="F44" s="19"/>
      <c r="G44" s="21"/>
      <c r="H44" s="21"/>
      <c r="I44" s="21"/>
    </row>
    <row r="45">
      <c r="A45" s="22"/>
      <c r="B45" s="39"/>
      <c r="C45" s="39"/>
      <c r="D45" s="40"/>
      <c r="E45" s="21"/>
      <c r="F45" s="19"/>
      <c r="G45" s="21"/>
      <c r="H45" s="21"/>
      <c r="I45" s="21"/>
    </row>
    <row r="46">
      <c r="A46" s="22"/>
      <c r="B46" s="39"/>
      <c r="C46" s="39"/>
      <c r="D46" s="40"/>
      <c r="E46" s="21"/>
      <c r="F46" s="19"/>
      <c r="G46" s="21"/>
      <c r="H46" s="21"/>
      <c r="I46" s="21"/>
    </row>
    <row r="47">
      <c r="A47" s="17"/>
      <c r="B47" s="39"/>
      <c r="C47" s="39"/>
      <c r="D47" s="40"/>
      <c r="E47" s="21"/>
      <c r="F47" s="19"/>
      <c r="G47" s="21"/>
      <c r="H47" s="21"/>
      <c r="I47" s="21"/>
    </row>
    <row r="48">
      <c r="A48" s="17"/>
      <c r="B48" s="39"/>
      <c r="C48" s="39"/>
      <c r="D48" s="40"/>
      <c r="E48" s="21"/>
      <c r="F48" s="19"/>
      <c r="G48" s="21"/>
      <c r="H48" s="21"/>
      <c r="I48" s="21"/>
    </row>
    <row r="49">
      <c r="A49" s="17"/>
      <c r="B49" s="39"/>
      <c r="C49" s="39"/>
      <c r="D49" s="40"/>
      <c r="E49" s="21"/>
      <c r="F49" s="19"/>
      <c r="G49" s="21"/>
      <c r="H49" s="21"/>
      <c r="I49" s="21"/>
    </row>
    <row r="50">
      <c r="A50" s="17"/>
      <c r="B50" s="39"/>
      <c r="C50" s="39"/>
      <c r="D50" s="40"/>
      <c r="E50" s="21"/>
      <c r="F50" s="19"/>
      <c r="G50" s="21"/>
      <c r="H50" s="21"/>
      <c r="I50" s="21"/>
    </row>
    <row r="51">
      <c r="A51" s="17"/>
      <c r="B51" s="39"/>
      <c r="C51" s="39"/>
      <c r="D51" s="40"/>
      <c r="E51" s="21"/>
      <c r="F51" s="19"/>
      <c r="G51" s="21"/>
      <c r="H51" s="21"/>
      <c r="I51" s="21"/>
    </row>
    <row r="52">
      <c r="A52" s="17"/>
      <c r="B52" s="39"/>
      <c r="C52" s="39"/>
      <c r="D52" s="40"/>
      <c r="E52" s="21"/>
      <c r="F52" s="19"/>
      <c r="G52" s="21"/>
      <c r="H52" s="21"/>
      <c r="I52" s="21"/>
    </row>
    <row r="53">
      <c r="A53" s="17"/>
      <c r="B53" s="39"/>
      <c r="C53" s="39"/>
      <c r="D53" s="40"/>
      <c r="E53" s="21"/>
      <c r="F53" s="19"/>
      <c r="G53" s="21"/>
      <c r="H53" s="21"/>
      <c r="I53" s="21"/>
    </row>
    <row r="54">
      <c r="A54" s="17"/>
      <c r="B54" s="39"/>
      <c r="C54" s="39"/>
      <c r="D54" s="40"/>
      <c r="E54" s="21"/>
      <c r="F54" s="19"/>
      <c r="G54" s="21"/>
      <c r="H54" s="21"/>
      <c r="I54" s="21"/>
    </row>
    <row r="55">
      <c r="A55" s="17"/>
      <c r="B55" s="39"/>
      <c r="C55" s="39"/>
      <c r="D55" s="40"/>
      <c r="E55" s="21"/>
      <c r="F55" s="19"/>
      <c r="G55" s="21"/>
      <c r="H55" s="21"/>
      <c r="I55" s="21"/>
    </row>
    <row r="56">
      <c r="A56" s="17"/>
      <c r="B56" s="39"/>
      <c r="C56" s="39"/>
      <c r="D56" s="40"/>
      <c r="E56" s="21"/>
      <c r="F56" s="19"/>
      <c r="G56" s="21"/>
      <c r="H56" s="21"/>
      <c r="I56" s="21"/>
    </row>
    <row r="57">
      <c r="A57" s="22"/>
      <c r="B57" s="39"/>
      <c r="C57" s="39"/>
      <c r="D57" s="40"/>
      <c r="E57" s="21"/>
      <c r="F57" s="19"/>
      <c r="G57" s="21"/>
      <c r="H57" s="21"/>
      <c r="I57" s="21"/>
    </row>
    <row r="58">
      <c r="A58" s="17"/>
      <c r="B58" s="39"/>
      <c r="C58" s="39"/>
      <c r="D58" s="40"/>
      <c r="E58" s="21"/>
      <c r="F58" s="19"/>
      <c r="G58" s="21"/>
      <c r="H58" s="21"/>
      <c r="I58" s="21"/>
    </row>
    <row r="59">
      <c r="A59" s="17"/>
      <c r="B59" s="39"/>
      <c r="C59" s="39"/>
      <c r="D59" s="40"/>
      <c r="E59" s="21"/>
      <c r="F59" s="19"/>
      <c r="G59" s="21"/>
      <c r="H59" s="21"/>
      <c r="I59" s="21"/>
    </row>
    <row r="60">
      <c r="A60" s="17"/>
      <c r="B60" s="39"/>
      <c r="C60" s="39"/>
      <c r="D60" s="40"/>
      <c r="E60" s="21"/>
      <c r="F60" s="19"/>
      <c r="G60" s="21"/>
      <c r="H60" s="21"/>
      <c r="I60" s="21"/>
    </row>
    <row r="61">
      <c r="A61" s="17"/>
      <c r="B61" s="39"/>
      <c r="C61" s="39"/>
      <c r="D61" s="40"/>
      <c r="E61" s="21"/>
      <c r="F61" s="19"/>
      <c r="G61" s="21"/>
      <c r="H61" s="21"/>
      <c r="I61" s="21"/>
    </row>
    <row r="62">
      <c r="A62" s="17"/>
      <c r="B62" s="39"/>
      <c r="C62" s="39"/>
      <c r="D62" s="40"/>
      <c r="E62" s="21"/>
      <c r="F62" s="19"/>
      <c r="G62" s="21"/>
      <c r="H62" s="21"/>
      <c r="I62" s="21"/>
    </row>
    <row r="63">
      <c r="A63" s="17"/>
      <c r="B63" s="39"/>
      <c r="C63" s="39"/>
      <c r="D63" s="40"/>
      <c r="E63" s="21"/>
      <c r="F63" s="19"/>
      <c r="G63" s="21"/>
      <c r="H63" s="21"/>
      <c r="I63" s="21"/>
    </row>
    <row r="64">
      <c r="A64" s="17"/>
      <c r="B64" s="39"/>
      <c r="C64" s="39"/>
      <c r="D64" s="40"/>
      <c r="E64" s="21"/>
      <c r="F64" s="19"/>
      <c r="G64" s="21"/>
      <c r="H64" s="21"/>
      <c r="I64" s="21"/>
    </row>
    <row r="65">
      <c r="A65" s="17"/>
      <c r="B65" s="39"/>
      <c r="C65" s="39"/>
      <c r="D65" s="40"/>
      <c r="E65" s="21"/>
      <c r="F65" s="19"/>
      <c r="G65" s="21"/>
      <c r="H65" s="21"/>
      <c r="I65" s="21"/>
    </row>
    <row r="66">
      <c r="A66" s="46"/>
      <c r="B66" s="47"/>
      <c r="C66" s="47"/>
      <c r="D66" s="48"/>
      <c r="E66" s="49"/>
      <c r="F66" s="50"/>
      <c r="G66" s="49"/>
      <c r="H66" s="49"/>
      <c r="I66" s="49"/>
    </row>
    <row r="67">
      <c r="A67" s="46"/>
      <c r="B67" s="47"/>
      <c r="C67" s="47"/>
      <c r="D67" s="48"/>
      <c r="E67" s="49"/>
      <c r="F67" s="50"/>
      <c r="G67" s="49"/>
      <c r="H67" s="49"/>
      <c r="I67" s="49"/>
    </row>
    <row r="68">
      <c r="A68" s="46"/>
      <c r="B68" s="47"/>
      <c r="C68" s="47"/>
      <c r="D68" s="48"/>
      <c r="E68" s="49"/>
      <c r="F68" s="50"/>
      <c r="G68" s="49"/>
      <c r="H68" s="49"/>
      <c r="I68" s="49"/>
    </row>
    <row r="69">
      <c r="A69" s="46"/>
      <c r="B69" s="47"/>
      <c r="C69" s="47"/>
      <c r="D69" s="48"/>
      <c r="E69" s="49"/>
      <c r="F69" s="50"/>
      <c r="G69" s="49"/>
      <c r="H69" s="49"/>
      <c r="I69" s="49"/>
    </row>
    <row r="70">
      <c r="A70" s="46"/>
      <c r="B70" s="47"/>
      <c r="C70" s="47"/>
      <c r="D70" s="48"/>
      <c r="E70" s="49"/>
      <c r="F70" s="50"/>
      <c r="G70" s="49"/>
      <c r="H70" s="49"/>
      <c r="I70" s="49"/>
    </row>
    <row r="71">
      <c r="A71" s="46"/>
      <c r="B71" s="47"/>
      <c r="C71" s="47"/>
      <c r="D71" s="48"/>
      <c r="E71" s="49"/>
      <c r="F71" s="50"/>
      <c r="G71" s="49"/>
      <c r="H71" s="49"/>
      <c r="I71" s="49"/>
    </row>
    <row r="72">
      <c r="A72" s="51"/>
      <c r="B72" s="47"/>
      <c r="C72" s="47"/>
      <c r="D72" s="48"/>
      <c r="E72" s="49"/>
      <c r="F72" s="50"/>
      <c r="G72" s="49"/>
      <c r="H72" s="49"/>
      <c r="I72" s="49"/>
    </row>
    <row r="73">
      <c r="A73" s="51"/>
      <c r="B73" s="47"/>
      <c r="C73" s="47"/>
      <c r="D73" s="48"/>
      <c r="E73" s="49"/>
      <c r="F73" s="50"/>
      <c r="G73" s="49"/>
      <c r="H73" s="49"/>
      <c r="I73" s="49"/>
    </row>
    <row r="74">
      <c r="A74" s="46"/>
      <c r="B74" s="47"/>
      <c r="C74" s="47"/>
      <c r="D74" s="48"/>
      <c r="E74" s="49"/>
      <c r="F74" s="50"/>
      <c r="G74" s="49"/>
      <c r="H74" s="49"/>
      <c r="I74" s="49"/>
    </row>
    <row r="75">
      <c r="A75" s="46"/>
      <c r="B75" s="47"/>
      <c r="C75" s="47"/>
      <c r="D75" s="48"/>
      <c r="E75" s="49"/>
      <c r="F75" s="50"/>
      <c r="G75" s="49"/>
      <c r="H75" s="49"/>
      <c r="I75" s="49"/>
    </row>
    <row r="76">
      <c r="A76" s="46"/>
      <c r="B76" s="47"/>
      <c r="C76" s="47"/>
      <c r="D76" s="48"/>
      <c r="E76" s="49"/>
      <c r="F76" s="50"/>
      <c r="G76" s="49"/>
      <c r="H76" s="49"/>
      <c r="I76" s="49"/>
    </row>
    <row r="77">
      <c r="A77" s="46"/>
      <c r="B77" s="47"/>
      <c r="C77" s="47"/>
      <c r="D77" s="48"/>
      <c r="E77" s="49"/>
      <c r="F77" s="50"/>
      <c r="G77" s="49"/>
      <c r="H77" s="49"/>
      <c r="I77" s="49"/>
    </row>
    <row r="78">
      <c r="A78" s="46"/>
      <c r="B78" s="47"/>
      <c r="C78" s="47"/>
      <c r="D78" s="48"/>
      <c r="E78" s="49"/>
      <c r="F78" s="50"/>
      <c r="G78" s="49"/>
      <c r="H78" s="49"/>
      <c r="I78" s="49"/>
    </row>
    <row r="79">
      <c r="A79" s="46"/>
      <c r="B79" s="47"/>
      <c r="C79" s="47"/>
      <c r="D79" s="48"/>
      <c r="E79" s="49"/>
      <c r="F79" s="50"/>
      <c r="G79" s="49"/>
      <c r="H79" s="49"/>
      <c r="I79" s="49"/>
    </row>
    <row r="80">
      <c r="A80" s="51"/>
      <c r="B80" s="47"/>
      <c r="C80" s="47"/>
      <c r="D80" s="48"/>
      <c r="E80" s="49"/>
      <c r="F80" s="50"/>
      <c r="G80" s="49"/>
      <c r="H80" s="49"/>
      <c r="I80" s="49"/>
    </row>
    <row r="81">
      <c r="A81" s="46"/>
      <c r="B81" s="47"/>
      <c r="C81" s="47"/>
      <c r="D81" s="48"/>
      <c r="E81" s="49"/>
      <c r="F81" s="50"/>
      <c r="G81" s="49"/>
      <c r="H81" s="49"/>
      <c r="I81" s="49"/>
    </row>
    <row r="82">
      <c r="A82" s="46"/>
      <c r="B82" s="47"/>
      <c r="C82" s="47"/>
      <c r="D82" s="48"/>
      <c r="E82" s="49"/>
      <c r="F82" s="50"/>
      <c r="G82" s="49"/>
      <c r="H82" s="49"/>
      <c r="I82" s="49"/>
    </row>
    <row r="83">
      <c r="A83" s="46"/>
      <c r="B83" s="47"/>
      <c r="C83" s="47"/>
      <c r="D83" s="48"/>
      <c r="E83" s="49"/>
      <c r="F83" s="50"/>
      <c r="G83" s="49"/>
      <c r="H83" s="49"/>
      <c r="I83" s="49"/>
    </row>
    <row r="84">
      <c r="A84" s="46"/>
      <c r="B84" s="47"/>
      <c r="C84" s="47"/>
      <c r="D84" s="48"/>
      <c r="E84" s="49"/>
      <c r="F84" s="50"/>
      <c r="G84" s="49"/>
      <c r="H84" s="49"/>
      <c r="I84" s="49"/>
    </row>
    <row r="85">
      <c r="A85" s="51"/>
      <c r="B85" s="47"/>
      <c r="C85" s="47"/>
      <c r="D85" s="48"/>
      <c r="E85" s="49"/>
      <c r="F85" s="50"/>
      <c r="G85" s="49"/>
      <c r="H85" s="49"/>
      <c r="I85" s="49"/>
    </row>
    <row r="86">
      <c r="A86" s="46"/>
      <c r="B86" s="47"/>
      <c r="C86" s="47"/>
      <c r="D86" s="48"/>
      <c r="E86" s="49"/>
      <c r="F86" s="50"/>
      <c r="G86" s="49"/>
      <c r="H86" s="49"/>
      <c r="I86" s="49"/>
    </row>
    <row r="87">
      <c r="A87" s="46"/>
      <c r="B87" s="47"/>
      <c r="C87" s="47"/>
      <c r="D87" s="48"/>
      <c r="E87" s="49"/>
      <c r="F87" s="50"/>
      <c r="G87" s="49"/>
      <c r="H87" s="49"/>
      <c r="I87" s="49"/>
    </row>
    <row r="88">
      <c r="A88" s="46"/>
      <c r="B88" s="47"/>
      <c r="C88" s="47"/>
      <c r="D88" s="48"/>
      <c r="E88" s="49"/>
      <c r="F88" s="50"/>
      <c r="G88" s="49"/>
      <c r="H88" s="49"/>
      <c r="I88" s="49"/>
    </row>
    <row r="89">
      <c r="A89" s="46"/>
      <c r="B89" s="47"/>
      <c r="C89" s="47"/>
      <c r="D89" s="48"/>
      <c r="E89" s="49"/>
      <c r="F89" s="50"/>
      <c r="G89" s="49"/>
      <c r="H89" s="49"/>
      <c r="I89" s="49"/>
    </row>
    <row r="90">
      <c r="A90" s="46"/>
      <c r="B90" s="47"/>
      <c r="C90" s="47"/>
      <c r="D90" s="48"/>
      <c r="E90" s="49"/>
      <c r="F90" s="50"/>
      <c r="G90" s="49"/>
      <c r="H90" s="49"/>
      <c r="I90" s="49"/>
    </row>
    <row r="91">
      <c r="A91" s="46"/>
      <c r="B91" s="47"/>
      <c r="C91" s="47"/>
      <c r="D91" s="48"/>
      <c r="E91" s="49"/>
      <c r="F91" s="50"/>
      <c r="G91" s="49"/>
      <c r="H91" s="49"/>
      <c r="I91" s="49"/>
    </row>
    <row r="92">
      <c r="A92" s="51"/>
      <c r="B92" s="47"/>
      <c r="C92" s="47"/>
      <c r="D92" s="48"/>
      <c r="E92" s="49"/>
      <c r="F92" s="50"/>
      <c r="G92" s="49"/>
      <c r="H92" s="49"/>
      <c r="I92" s="49"/>
    </row>
    <row r="93">
      <c r="A93" s="46"/>
      <c r="B93" s="47"/>
      <c r="C93" s="47"/>
      <c r="D93" s="48"/>
      <c r="E93" s="49"/>
      <c r="F93" s="50"/>
      <c r="G93" s="49"/>
      <c r="H93" s="49"/>
      <c r="I93" s="49"/>
    </row>
    <row r="94">
      <c r="A94" s="51"/>
      <c r="B94" s="47"/>
      <c r="C94" s="47"/>
      <c r="D94" s="48"/>
      <c r="E94" s="49"/>
      <c r="F94" s="50"/>
      <c r="G94" s="49"/>
      <c r="H94" s="49"/>
      <c r="I94" s="49"/>
    </row>
    <row r="95">
      <c r="A95" s="46"/>
      <c r="B95" s="47"/>
      <c r="C95" s="47"/>
      <c r="D95" s="48"/>
      <c r="E95" s="49"/>
      <c r="F95" s="50"/>
      <c r="G95" s="49"/>
      <c r="H95" s="49"/>
      <c r="I95" s="49"/>
    </row>
    <row r="96">
      <c r="A96" s="46"/>
      <c r="B96" s="47"/>
      <c r="C96" s="47"/>
      <c r="D96" s="48"/>
      <c r="E96" s="49"/>
      <c r="F96" s="50"/>
      <c r="G96" s="49"/>
      <c r="H96" s="49"/>
      <c r="I96" s="49"/>
    </row>
    <row r="97">
      <c r="A97" s="46"/>
      <c r="B97" s="47"/>
      <c r="C97" s="47"/>
      <c r="D97" s="48"/>
      <c r="E97" s="49"/>
      <c r="F97" s="50"/>
      <c r="G97" s="49"/>
      <c r="H97" s="49"/>
      <c r="I97" s="49"/>
    </row>
    <row r="98">
      <c r="A98" s="46"/>
      <c r="B98" s="47"/>
      <c r="C98" s="47"/>
      <c r="D98" s="48"/>
      <c r="E98" s="49"/>
      <c r="F98" s="50"/>
      <c r="G98" s="49"/>
      <c r="H98" s="49"/>
      <c r="I98" s="49"/>
    </row>
    <row r="99">
      <c r="A99" s="46"/>
      <c r="B99" s="47"/>
      <c r="C99" s="47"/>
      <c r="D99" s="48"/>
      <c r="E99" s="49"/>
      <c r="F99" s="50"/>
      <c r="G99" s="49"/>
      <c r="H99" s="49"/>
      <c r="I99" s="49"/>
    </row>
    <row r="100">
      <c r="A100" s="46"/>
      <c r="B100" s="47"/>
      <c r="C100" s="47"/>
      <c r="D100" s="48"/>
      <c r="E100" s="49"/>
      <c r="F100" s="50"/>
      <c r="G100" s="49"/>
      <c r="H100" s="49"/>
      <c r="I100" s="49"/>
    </row>
    <row r="101">
      <c r="A101" s="46"/>
      <c r="B101" s="47"/>
      <c r="C101" s="47"/>
      <c r="D101" s="48"/>
      <c r="E101" s="49"/>
      <c r="F101" s="50"/>
      <c r="G101" s="49"/>
      <c r="H101" s="49"/>
      <c r="I101" s="49"/>
    </row>
    <row r="102">
      <c r="A102" s="46"/>
      <c r="B102" s="47"/>
      <c r="C102" s="47"/>
      <c r="D102" s="48"/>
      <c r="E102" s="49"/>
      <c r="F102" s="50"/>
      <c r="G102" s="49"/>
      <c r="H102" s="49"/>
      <c r="I102" s="49"/>
    </row>
    <row r="103">
      <c r="A103" s="46"/>
      <c r="B103" s="47"/>
      <c r="C103" s="47"/>
      <c r="D103" s="48"/>
      <c r="E103" s="49"/>
      <c r="F103" s="50"/>
      <c r="G103" s="49"/>
      <c r="H103" s="49"/>
      <c r="I103" s="49"/>
    </row>
    <row r="104">
      <c r="A104" s="46"/>
      <c r="B104" s="47"/>
      <c r="C104" s="47"/>
      <c r="D104" s="48"/>
      <c r="E104" s="49"/>
      <c r="F104" s="50"/>
      <c r="G104" s="49"/>
      <c r="H104" s="49"/>
      <c r="I104" s="49"/>
    </row>
    <row r="105">
      <c r="A105" s="46"/>
      <c r="B105" s="47"/>
      <c r="C105" s="47"/>
      <c r="D105" s="48"/>
      <c r="E105" s="49"/>
      <c r="F105" s="50"/>
      <c r="G105" s="49"/>
      <c r="H105" s="49"/>
      <c r="I105" s="49"/>
    </row>
    <row r="106">
      <c r="A106" s="51"/>
      <c r="B106" s="47"/>
      <c r="C106" s="47"/>
      <c r="D106" s="48"/>
      <c r="E106" s="49"/>
      <c r="F106" s="50"/>
      <c r="G106" s="49"/>
      <c r="H106" s="49"/>
      <c r="I106" s="49"/>
    </row>
    <row r="107">
      <c r="A107" s="46"/>
      <c r="B107" s="47"/>
      <c r="C107" s="47"/>
      <c r="D107" s="48"/>
      <c r="E107" s="49"/>
      <c r="F107" s="50"/>
      <c r="G107" s="49"/>
      <c r="H107" s="49"/>
      <c r="I107" s="49"/>
    </row>
    <row r="108">
      <c r="A108" s="46"/>
      <c r="B108" s="47"/>
      <c r="C108" s="47"/>
      <c r="D108" s="48"/>
      <c r="E108" s="49"/>
      <c r="F108" s="50"/>
      <c r="G108" s="49"/>
      <c r="H108" s="49"/>
      <c r="I108" s="49"/>
    </row>
    <row r="109">
      <c r="A109" s="46"/>
      <c r="B109" s="47"/>
      <c r="C109" s="47"/>
      <c r="D109" s="48"/>
      <c r="E109" s="49"/>
      <c r="F109" s="50"/>
      <c r="G109" s="49"/>
      <c r="H109" s="49"/>
      <c r="I109" s="49"/>
    </row>
    <row r="110">
      <c r="A110" s="51"/>
      <c r="B110" s="47"/>
      <c r="C110" s="47"/>
      <c r="D110" s="48"/>
      <c r="E110" s="49"/>
      <c r="F110" s="50"/>
      <c r="G110" s="49"/>
      <c r="H110" s="49"/>
      <c r="I110" s="49"/>
    </row>
    <row r="111">
      <c r="A111" s="46"/>
      <c r="B111" s="47"/>
      <c r="C111" s="47"/>
      <c r="D111" s="48"/>
      <c r="E111" s="49"/>
      <c r="F111" s="50"/>
      <c r="G111" s="49"/>
      <c r="H111" s="49"/>
      <c r="I111" s="49"/>
    </row>
    <row r="112">
      <c r="A112" s="51"/>
      <c r="B112" s="47"/>
      <c r="C112" s="47"/>
      <c r="D112" s="48"/>
      <c r="E112" s="49"/>
      <c r="F112" s="50"/>
      <c r="G112" s="49"/>
      <c r="H112" s="49"/>
      <c r="I112" s="49"/>
    </row>
    <row r="113">
      <c r="A113" s="46"/>
      <c r="B113" s="47"/>
      <c r="C113" s="47"/>
      <c r="D113" s="48"/>
      <c r="E113" s="49"/>
      <c r="F113" s="50"/>
      <c r="G113" s="49"/>
      <c r="H113" s="49"/>
      <c r="I113" s="49"/>
    </row>
    <row r="114">
      <c r="A114" s="46"/>
      <c r="B114" s="47"/>
      <c r="C114" s="47"/>
      <c r="D114" s="48"/>
      <c r="E114" s="49"/>
      <c r="F114" s="50"/>
      <c r="G114" s="49"/>
      <c r="H114" s="49"/>
      <c r="I114" s="49"/>
    </row>
    <row r="115">
      <c r="A115" s="46"/>
      <c r="B115" s="47"/>
      <c r="C115" s="47"/>
      <c r="D115" s="48"/>
      <c r="E115" s="49"/>
      <c r="F115" s="50"/>
      <c r="G115" s="49"/>
      <c r="H115" s="49"/>
      <c r="I115" s="49"/>
    </row>
    <row r="116">
      <c r="A116" s="46"/>
      <c r="B116" s="47"/>
      <c r="C116" s="47"/>
      <c r="D116" s="48"/>
      <c r="E116" s="49"/>
      <c r="F116" s="50"/>
      <c r="G116" s="49"/>
      <c r="H116" s="49"/>
      <c r="I116" s="49"/>
    </row>
    <row r="117">
      <c r="A117" s="51"/>
      <c r="B117" s="47"/>
      <c r="C117" s="47"/>
      <c r="D117" s="48"/>
      <c r="E117" s="49"/>
      <c r="F117" s="50"/>
      <c r="G117" s="49"/>
      <c r="H117" s="49"/>
      <c r="I117" s="49"/>
    </row>
    <row r="118">
      <c r="A118" s="46"/>
      <c r="B118" s="47"/>
      <c r="C118" s="47"/>
      <c r="D118" s="48"/>
      <c r="E118" s="49"/>
      <c r="F118" s="50"/>
      <c r="G118" s="49"/>
      <c r="H118" s="49"/>
      <c r="I118" s="49"/>
    </row>
    <row r="119">
      <c r="A119" s="46"/>
      <c r="B119" s="47"/>
      <c r="C119" s="47"/>
      <c r="D119" s="48"/>
      <c r="E119" s="49"/>
      <c r="F119" s="50"/>
      <c r="G119" s="49"/>
      <c r="H119" s="49"/>
      <c r="I119" s="49"/>
    </row>
    <row r="120">
      <c r="A120" s="46"/>
      <c r="B120" s="47"/>
      <c r="C120" s="47"/>
      <c r="D120" s="48"/>
      <c r="E120" s="49"/>
      <c r="F120" s="50"/>
      <c r="G120" s="49"/>
      <c r="H120" s="49"/>
      <c r="I120" s="49"/>
    </row>
    <row r="121">
      <c r="A121" s="46"/>
      <c r="B121" s="47"/>
      <c r="C121" s="47"/>
      <c r="D121" s="48"/>
      <c r="E121" s="49"/>
      <c r="F121" s="50"/>
      <c r="G121" s="49"/>
      <c r="H121" s="49"/>
      <c r="I121" s="49"/>
    </row>
    <row r="122">
      <c r="A122" s="46"/>
      <c r="B122" s="47"/>
      <c r="C122" s="47"/>
      <c r="D122" s="48"/>
      <c r="E122" s="49"/>
      <c r="F122" s="50"/>
      <c r="G122" s="49"/>
      <c r="H122" s="49"/>
      <c r="I122" s="49"/>
    </row>
    <row r="123">
      <c r="A123" s="51"/>
      <c r="B123" s="47"/>
      <c r="C123" s="47"/>
      <c r="D123" s="48"/>
      <c r="E123" s="49"/>
      <c r="F123" s="50"/>
      <c r="G123" s="49"/>
      <c r="H123" s="49"/>
      <c r="I123" s="49"/>
    </row>
    <row r="124">
      <c r="A124" s="51"/>
      <c r="B124" s="47"/>
      <c r="C124" s="47"/>
      <c r="D124" s="48"/>
      <c r="E124" s="49"/>
      <c r="F124" s="50"/>
      <c r="G124" s="49"/>
      <c r="H124" s="49"/>
      <c r="I124" s="49"/>
    </row>
    <row r="125">
      <c r="A125" s="46"/>
      <c r="B125" s="47"/>
      <c r="C125" s="47"/>
      <c r="D125" s="48"/>
      <c r="E125" s="49"/>
      <c r="F125" s="50"/>
      <c r="G125" s="49"/>
      <c r="H125" s="49"/>
      <c r="I125" s="49"/>
    </row>
    <row r="126">
      <c r="A126" s="46"/>
      <c r="B126" s="47"/>
      <c r="C126" s="47"/>
      <c r="D126" s="48"/>
      <c r="E126" s="49"/>
      <c r="F126" s="50"/>
      <c r="G126" s="49"/>
      <c r="H126" s="49"/>
      <c r="I126" s="49"/>
    </row>
    <row r="127">
      <c r="A127" s="46"/>
      <c r="B127" s="47"/>
      <c r="C127" s="47"/>
      <c r="D127" s="48"/>
      <c r="E127" s="49"/>
      <c r="F127" s="50"/>
      <c r="G127" s="49"/>
      <c r="H127" s="49"/>
      <c r="I127" s="49"/>
    </row>
    <row r="128">
      <c r="A128" s="46"/>
      <c r="B128" s="47"/>
      <c r="C128" s="47"/>
      <c r="D128" s="48"/>
      <c r="E128" s="49"/>
      <c r="F128" s="50"/>
      <c r="G128" s="49"/>
      <c r="H128" s="49"/>
      <c r="I128" s="49"/>
    </row>
    <row r="129">
      <c r="A129" s="46"/>
      <c r="B129" s="47"/>
      <c r="C129" s="47"/>
      <c r="D129" s="48"/>
      <c r="E129" s="49"/>
      <c r="F129" s="50"/>
      <c r="G129" s="49"/>
      <c r="H129" s="49"/>
      <c r="I129" s="49"/>
    </row>
    <row r="130">
      <c r="A130" s="46"/>
      <c r="B130" s="47"/>
      <c r="C130" s="47"/>
      <c r="D130" s="48"/>
      <c r="E130" s="49"/>
      <c r="F130" s="50"/>
      <c r="G130" s="49"/>
      <c r="H130" s="49"/>
      <c r="I130" s="49"/>
    </row>
    <row r="131">
      <c r="A131" s="46"/>
      <c r="B131" s="47"/>
      <c r="C131" s="47"/>
      <c r="D131" s="48"/>
      <c r="E131" s="49"/>
      <c r="F131" s="50"/>
      <c r="G131" s="49"/>
      <c r="H131" s="49"/>
      <c r="I131" s="49"/>
    </row>
    <row r="132">
      <c r="A132" s="51"/>
      <c r="B132" s="47"/>
      <c r="C132" s="47"/>
      <c r="D132" s="48"/>
      <c r="E132" s="49"/>
      <c r="F132" s="50"/>
      <c r="G132" s="49"/>
      <c r="H132" s="49"/>
      <c r="I132" s="49"/>
    </row>
    <row r="133">
      <c r="A133" s="51"/>
      <c r="B133" s="47"/>
      <c r="C133" s="47"/>
      <c r="D133" s="48"/>
      <c r="E133" s="49"/>
      <c r="F133" s="50"/>
      <c r="G133" s="49"/>
      <c r="H133" s="49"/>
      <c r="I133" s="49"/>
    </row>
    <row r="134">
      <c r="A134" s="51"/>
      <c r="B134" s="47"/>
      <c r="C134" s="47"/>
      <c r="D134" s="48"/>
      <c r="E134" s="49"/>
      <c r="F134" s="50"/>
      <c r="G134" s="49"/>
      <c r="H134" s="49"/>
      <c r="I134" s="49"/>
    </row>
    <row r="135">
      <c r="A135" s="46"/>
      <c r="B135" s="47"/>
      <c r="C135" s="47"/>
      <c r="D135" s="48"/>
      <c r="E135" s="49"/>
      <c r="F135" s="50"/>
      <c r="G135" s="49"/>
      <c r="H135" s="49"/>
      <c r="I135" s="49"/>
    </row>
    <row r="136">
      <c r="A136" s="51"/>
      <c r="B136" s="47"/>
      <c r="C136" s="47"/>
      <c r="D136" s="48"/>
      <c r="E136" s="49"/>
      <c r="F136" s="50"/>
      <c r="G136" s="49"/>
      <c r="H136" s="49"/>
      <c r="I136" s="49"/>
    </row>
    <row r="137">
      <c r="A137" s="46"/>
      <c r="B137" s="47"/>
      <c r="C137" s="47"/>
      <c r="D137" s="48"/>
      <c r="E137" s="49"/>
      <c r="F137" s="50"/>
      <c r="G137" s="49"/>
      <c r="H137" s="49"/>
      <c r="I137" s="49"/>
    </row>
    <row r="138">
      <c r="A138" s="46"/>
      <c r="B138" s="47"/>
      <c r="C138" s="47"/>
      <c r="D138" s="48"/>
      <c r="E138" s="49"/>
      <c r="F138" s="50"/>
      <c r="G138" s="49"/>
      <c r="H138" s="49"/>
      <c r="I138" s="49"/>
    </row>
    <row r="139">
      <c r="A139" s="46"/>
      <c r="B139" s="47"/>
      <c r="C139" s="47"/>
      <c r="D139" s="48"/>
      <c r="E139" s="49"/>
      <c r="F139" s="50"/>
      <c r="G139" s="49"/>
      <c r="H139" s="49"/>
      <c r="I139" s="49"/>
    </row>
    <row r="140">
      <c r="A140" s="46"/>
      <c r="B140" s="47"/>
      <c r="C140" s="47"/>
      <c r="D140" s="48"/>
      <c r="E140" s="49"/>
      <c r="F140" s="50"/>
      <c r="G140" s="49"/>
      <c r="H140" s="49"/>
      <c r="I140" s="49"/>
    </row>
    <row r="141">
      <c r="A141" s="46"/>
      <c r="B141" s="47"/>
      <c r="C141" s="47"/>
      <c r="D141" s="48"/>
      <c r="E141" s="49"/>
      <c r="F141" s="50"/>
      <c r="G141" s="49"/>
      <c r="H141" s="49"/>
      <c r="I141" s="49"/>
    </row>
    <row r="142">
      <c r="A142" s="51"/>
      <c r="B142" s="47"/>
      <c r="C142" s="47"/>
      <c r="D142" s="48"/>
      <c r="E142" s="49"/>
      <c r="F142" s="50"/>
      <c r="G142" s="49"/>
      <c r="H142" s="49"/>
      <c r="I142" s="49"/>
    </row>
    <row r="143">
      <c r="A143" s="46"/>
      <c r="B143" s="47"/>
      <c r="C143" s="47"/>
      <c r="D143" s="48"/>
      <c r="E143" s="49"/>
      <c r="F143" s="50"/>
      <c r="G143" s="49"/>
      <c r="H143" s="49"/>
      <c r="I143" s="49"/>
    </row>
    <row r="144">
      <c r="A144" s="46"/>
      <c r="B144" s="47"/>
      <c r="C144" s="47"/>
      <c r="D144" s="48"/>
      <c r="E144" s="49"/>
      <c r="F144" s="50"/>
      <c r="G144" s="49"/>
      <c r="H144" s="49"/>
      <c r="I144" s="49"/>
    </row>
    <row r="145">
      <c r="A145" s="46"/>
      <c r="B145" s="47"/>
      <c r="C145" s="47"/>
      <c r="D145" s="48"/>
      <c r="E145" s="49"/>
      <c r="F145" s="50"/>
      <c r="G145" s="49"/>
      <c r="H145" s="49"/>
      <c r="I145" s="49"/>
    </row>
    <row r="146">
      <c r="A146" s="51"/>
      <c r="B146" s="47"/>
      <c r="C146" s="47"/>
      <c r="D146" s="48"/>
      <c r="E146" s="49"/>
      <c r="F146" s="50"/>
      <c r="G146" s="49"/>
      <c r="H146" s="49"/>
      <c r="I146" s="49"/>
    </row>
    <row r="147">
      <c r="A147" s="51"/>
      <c r="B147" s="47"/>
      <c r="C147" s="47"/>
      <c r="D147" s="48"/>
      <c r="E147" s="49"/>
      <c r="F147" s="50"/>
      <c r="G147" s="49"/>
      <c r="H147" s="49"/>
      <c r="I147" s="49"/>
    </row>
    <row r="148">
      <c r="A148" s="46"/>
      <c r="B148" s="47"/>
      <c r="C148" s="47"/>
      <c r="D148" s="48"/>
      <c r="E148" s="49"/>
      <c r="F148" s="50"/>
      <c r="G148" s="49"/>
      <c r="H148" s="49"/>
      <c r="I148" s="49"/>
    </row>
    <row r="149">
      <c r="A149" s="46"/>
      <c r="B149" s="47"/>
      <c r="C149" s="47"/>
      <c r="D149" s="48"/>
      <c r="E149" s="49"/>
      <c r="F149" s="50"/>
      <c r="G149" s="49"/>
      <c r="H149" s="49"/>
      <c r="I149" s="49"/>
    </row>
    <row r="150">
      <c r="A150" s="46"/>
      <c r="B150" s="47"/>
      <c r="C150" s="47"/>
      <c r="D150" s="48"/>
      <c r="E150" s="49"/>
      <c r="F150" s="50"/>
      <c r="G150" s="49"/>
      <c r="H150" s="49"/>
      <c r="I150" s="49"/>
    </row>
    <row r="151">
      <c r="A151" s="46"/>
      <c r="B151" s="47"/>
      <c r="C151" s="47"/>
      <c r="D151" s="48"/>
      <c r="E151" s="49"/>
      <c r="F151" s="50"/>
      <c r="G151" s="49"/>
      <c r="H151" s="49"/>
      <c r="I151" s="49"/>
    </row>
    <row r="152">
      <c r="A152" s="46"/>
      <c r="B152" s="47"/>
      <c r="C152" s="47"/>
      <c r="D152" s="48"/>
      <c r="E152" s="49"/>
      <c r="F152" s="50"/>
      <c r="G152" s="49"/>
      <c r="H152" s="49"/>
      <c r="I152" s="49"/>
    </row>
    <row r="153">
      <c r="A153" s="46"/>
      <c r="B153" s="47"/>
      <c r="C153" s="47"/>
      <c r="D153" s="48"/>
      <c r="E153" s="49"/>
      <c r="F153" s="50"/>
      <c r="G153" s="49"/>
      <c r="H153" s="49"/>
      <c r="I153" s="49"/>
    </row>
    <row r="154">
      <c r="A154" s="46"/>
      <c r="B154" s="47"/>
      <c r="C154" s="47"/>
      <c r="D154" s="48"/>
      <c r="E154" s="49"/>
      <c r="F154" s="50"/>
      <c r="G154" s="49"/>
      <c r="H154" s="49"/>
      <c r="I154" s="49"/>
    </row>
    <row r="155">
      <c r="A155" s="51"/>
      <c r="B155" s="47"/>
      <c r="C155" s="47"/>
      <c r="D155" s="48"/>
      <c r="E155" s="49"/>
      <c r="F155" s="50"/>
      <c r="G155" s="49"/>
      <c r="H155" s="49"/>
      <c r="I155" s="49"/>
    </row>
    <row r="156">
      <c r="A156" s="46"/>
      <c r="B156" s="47"/>
      <c r="C156" s="47"/>
      <c r="D156" s="48"/>
      <c r="E156" s="49"/>
      <c r="F156" s="50"/>
      <c r="G156" s="49"/>
      <c r="H156" s="49"/>
      <c r="I156" s="49"/>
    </row>
    <row r="157">
      <c r="A157" s="46"/>
      <c r="B157" s="47"/>
      <c r="C157" s="47"/>
      <c r="D157" s="48"/>
      <c r="E157" s="49"/>
      <c r="F157" s="50"/>
      <c r="G157" s="49"/>
      <c r="H157" s="49"/>
      <c r="I157" s="49"/>
    </row>
    <row r="158">
      <c r="A158" s="46"/>
      <c r="B158" s="47"/>
      <c r="C158" s="47"/>
      <c r="D158" s="48"/>
      <c r="E158" s="49"/>
      <c r="F158" s="50"/>
      <c r="G158" s="49"/>
      <c r="H158" s="49"/>
      <c r="I158" s="49"/>
    </row>
    <row r="159">
      <c r="A159" s="46"/>
      <c r="B159" s="47"/>
      <c r="C159" s="47"/>
      <c r="D159" s="48"/>
      <c r="E159" s="49"/>
      <c r="F159" s="50"/>
      <c r="G159" s="49"/>
      <c r="H159" s="49"/>
      <c r="I159" s="49"/>
    </row>
    <row r="160">
      <c r="A160" s="51"/>
      <c r="B160" s="47"/>
      <c r="C160" s="47"/>
      <c r="D160" s="48"/>
      <c r="E160" s="49"/>
      <c r="F160" s="50"/>
      <c r="G160" s="49"/>
      <c r="H160" s="49"/>
      <c r="I160" s="49"/>
    </row>
    <row r="161">
      <c r="A161" s="51"/>
      <c r="B161" s="47"/>
      <c r="C161" s="47"/>
      <c r="D161" s="48"/>
      <c r="E161" s="49"/>
      <c r="F161" s="50"/>
      <c r="G161" s="49"/>
      <c r="H161" s="49"/>
      <c r="I161" s="49"/>
    </row>
    <row r="162">
      <c r="A162" s="46"/>
      <c r="B162" s="47"/>
      <c r="C162" s="47"/>
      <c r="D162" s="48"/>
      <c r="E162" s="49"/>
      <c r="F162" s="50"/>
      <c r="G162" s="49"/>
      <c r="H162" s="49"/>
      <c r="I162" s="49"/>
    </row>
    <row r="163">
      <c r="A163" s="46"/>
      <c r="B163" s="47"/>
      <c r="C163" s="47"/>
      <c r="D163" s="48"/>
      <c r="E163" s="49"/>
      <c r="F163" s="50"/>
      <c r="G163" s="49"/>
      <c r="H163" s="49"/>
      <c r="I163" s="49"/>
    </row>
    <row r="164">
      <c r="A164" s="46"/>
      <c r="B164" s="47"/>
      <c r="C164" s="47"/>
      <c r="D164" s="48"/>
      <c r="E164" s="49"/>
      <c r="F164" s="50"/>
      <c r="G164" s="49"/>
      <c r="H164" s="49"/>
      <c r="I164" s="49"/>
    </row>
    <row r="165">
      <c r="A165" s="46"/>
      <c r="B165" s="47"/>
      <c r="C165" s="47"/>
      <c r="D165" s="48"/>
      <c r="E165" s="49"/>
      <c r="F165" s="50"/>
      <c r="G165" s="49"/>
      <c r="H165" s="49"/>
      <c r="I165" s="49"/>
    </row>
    <row r="166">
      <c r="A166" s="46"/>
      <c r="B166" s="47"/>
      <c r="C166" s="47"/>
      <c r="D166" s="48"/>
      <c r="E166" s="49"/>
      <c r="F166" s="50"/>
      <c r="G166" s="49"/>
      <c r="H166" s="49"/>
      <c r="I166" s="49"/>
    </row>
    <row r="167">
      <c r="A167" s="46"/>
      <c r="B167" s="47"/>
      <c r="C167" s="47"/>
      <c r="D167" s="48"/>
      <c r="E167" s="49"/>
      <c r="F167" s="50"/>
      <c r="G167" s="49"/>
      <c r="H167" s="49"/>
      <c r="I167" s="49"/>
    </row>
    <row r="168">
      <c r="A168" s="46"/>
      <c r="B168" s="47"/>
      <c r="C168" s="47"/>
      <c r="D168" s="48"/>
      <c r="E168" s="49"/>
      <c r="F168" s="50"/>
      <c r="G168" s="49"/>
      <c r="H168" s="49"/>
      <c r="I168" s="49"/>
    </row>
    <row r="169">
      <c r="A169" s="46"/>
      <c r="B169" s="47"/>
      <c r="C169" s="47"/>
      <c r="D169" s="48"/>
      <c r="E169" s="49"/>
      <c r="F169" s="50"/>
      <c r="G169" s="49"/>
      <c r="H169" s="49"/>
      <c r="I169" s="49"/>
    </row>
    <row r="170">
      <c r="A170" s="46"/>
      <c r="B170" s="47"/>
      <c r="C170" s="47"/>
      <c r="D170" s="48"/>
      <c r="E170" s="49"/>
      <c r="F170" s="50"/>
      <c r="G170" s="49"/>
      <c r="H170" s="49"/>
      <c r="I170" s="49"/>
    </row>
    <row r="171">
      <c r="A171" s="46"/>
      <c r="B171" s="47"/>
      <c r="C171" s="47"/>
      <c r="D171" s="48"/>
      <c r="E171" s="49"/>
      <c r="F171" s="50"/>
      <c r="G171" s="49"/>
      <c r="H171" s="49"/>
      <c r="I171" s="49"/>
    </row>
    <row r="172">
      <c r="A172" s="46"/>
      <c r="B172" s="47"/>
      <c r="C172" s="47"/>
      <c r="D172" s="48"/>
      <c r="E172" s="49"/>
      <c r="F172" s="50"/>
      <c r="G172" s="49"/>
      <c r="H172" s="49"/>
      <c r="I172" s="49"/>
    </row>
    <row r="173">
      <c r="A173" s="51"/>
      <c r="B173" s="47"/>
      <c r="C173" s="47"/>
      <c r="D173" s="48"/>
      <c r="E173" s="49"/>
      <c r="F173" s="50"/>
      <c r="G173" s="49"/>
      <c r="H173" s="49"/>
      <c r="I173" s="49"/>
    </row>
    <row r="174">
      <c r="A174" s="46"/>
      <c r="B174" s="47"/>
      <c r="C174" s="47"/>
      <c r="D174" s="48"/>
      <c r="E174" s="49"/>
      <c r="F174" s="50"/>
      <c r="G174" s="49"/>
      <c r="H174" s="49"/>
      <c r="I174" s="49"/>
    </row>
    <row r="175">
      <c r="A175" s="51"/>
      <c r="B175" s="47"/>
      <c r="C175" s="47"/>
      <c r="D175" s="48"/>
      <c r="E175" s="49"/>
      <c r="F175" s="50"/>
      <c r="G175" s="49"/>
      <c r="H175" s="49"/>
      <c r="I175" s="49"/>
    </row>
    <row r="176">
      <c r="A176" s="46"/>
      <c r="B176" s="47"/>
      <c r="C176" s="47"/>
      <c r="D176" s="48"/>
      <c r="E176" s="49"/>
      <c r="F176" s="50"/>
      <c r="G176" s="49"/>
      <c r="H176" s="49"/>
      <c r="I176" s="49"/>
    </row>
    <row r="177">
      <c r="A177" s="46"/>
      <c r="B177" s="47"/>
      <c r="C177" s="47"/>
      <c r="D177" s="48"/>
      <c r="E177" s="49"/>
      <c r="F177" s="50"/>
      <c r="G177" s="49"/>
      <c r="H177" s="49"/>
      <c r="I177" s="49"/>
    </row>
    <row r="178">
      <c r="A178" s="46"/>
      <c r="B178" s="47"/>
      <c r="C178" s="47"/>
      <c r="D178" s="48"/>
      <c r="E178" s="49"/>
      <c r="F178" s="50"/>
      <c r="G178" s="49"/>
      <c r="H178" s="49"/>
      <c r="I178" s="49"/>
    </row>
    <row r="179">
      <c r="A179" s="46"/>
      <c r="B179" s="47"/>
      <c r="C179" s="47"/>
      <c r="D179" s="48"/>
      <c r="E179" s="49"/>
      <c r="F179" s="50"/>
      <c r="G179" s="49"/>
      <c r="H179" s="49"/>
      <c r="I179" s="49"/>
    </row>
    <row r="180">
      <c r="A180" s="46"/>
      <c r="B180" s="47"/>
      <c r="C180" s="47"/>
      <c r="D180" s="48"/>
      <c r="E180" s="49"/>
      <c r="F180" s="50"/>
      <c r="G180" s="49"/>
      <c r="H180" s="49"/>
      <c r="I180" s="49"/>
    </row>
    <row r="181">
      <c r="A181" s="46"/>
      <c r="B181" s="47"/>
      <c r="C181" s="47"/>
      <c r="D181" s="48"/>
      <c r="E181" s="49"/>
      <c r="F181" s="50"/>
      <c r="G181" s="49"/>
      <c r="H181" s="49"/>
      <c r="I181" s="49"/>
    </row>
    <row r="182">
      <c r="A182" s="46"/>
      <c r="B182" s="47"/>
      <c r="C182" s="47"/>
      <c r="D182" s="48"/>
      <c r="E182" s="49"/>
      <c r="F182" s="50"/>
      <c r="G182" s="49"/>
      <c r="H182" s="49"/>
      <c r="I182" s="49"/>
    </row>
    <row r="183">
      <c r="A183" s="46"/>
      <c r="B183" s="47"/>
      <c r="C183" s="47"/>
      <c r="D183" s="48"/>
      <c r="E183" s="49"/>
      <c r="F183" s="50"/>
      <c r="G183" s="49"/>
      <c r="H183" s="49"/>
      <c r="I183" s="49"/>
    </row>
    <row r="184">
      <c r="A184" s="51"/>
      <c r="B184" s="47"/>
      <c r="C184" s="47"/>
      <c r="D184" s="48"/>
      <c r="E184" s="49"/>
      <c r="F184" s="50"/>
      <c r="G184" s="49"/>
      <c r="H184" s="49"/>
      <c r="I184" s="49"/>
    </row>
    <row r="185">
      <c r="A185" s="46"/>
      <c r="B185" s="47"/>
      <c r="C185" s="47"/>
      <c r="D185" s="48"/>
      <c r="E185" s="49"/>
      <c r="F185" s="50"/>
      <c r="G185" s="49"/>
      <c r="H185" s="49"/>
      <c r="I185" s="49"/>
    </row>
    <row r="186">
      <c r="A186" s="46"/>
      <c r="B186" s="47"/>
      <c r="C186" s="47"/>
      <c r="D186" s="48"/>
      <c r="E186" s="49"/>
      <c r="F186" s="50"/>
      <c r="G186" s="49"/>
      <c r="H186" s="49"/>
      <c r="I186" s="49"/>
    </row>
    <row r="187">
      <c r="A187" s="46"/>
      <c r="B187" s="47"/>
      <c r="C187" s="47"/>
      <c r="D187" s="48"/>
      <c r="E187" s="49"/>
      <c r="F187" s="50"/>
      <c r="G187" s="49"/>
      <c r="H187" s="49"/>
      <c r="I187" s="49"/>
    </row>
    <row r="188">
      <c r="A188" s="46"/>
      <c r="B188" s="47"/>
      <c r="C188" s="47"/>
      <c r="D188" s="48"/>
      <c r="E188" s="49"/>
      <c r="F188" s="50"/>
      <c r="G188" s="49"/>
      <c r="H188" s="49"/>
      <c r="I188" s="49"/>
    </row>
    <row r="189">
      <c r="A189" s="51"/>
      <c r="B189" s="47"/>
      <c r="C189" s="47"/>
      <c r="D189" s="48"/>
      <c r="E189" s="49"/>
      <c r="F189" s="50"/>
      <c r="G189" s="49"/>
      <c r="H189" s="49"/>
      <c r="I189" s="49"/>
    </row>
    <row r="190">
      <c r="A190" s="46"/>
      <c r="B190" s="47"/>
      <c r="C190" s="47"/>
      <c r="D190" s="48"/>
      <c r="E190" s="49"/>
      <c r="F190" s="50"/>
      <c r="G190" s="49"/>
      <c r="H190" s="49"/>
      <c r="I190" s="49"/>
    </row>
    <row r="191">
      <c r="A191" s="46"/>
      <c r="B191" s="47"/>
      <c r="C191" s="47"/>
      <c r="D191" s="48"/>
      <c r="E191" s="49"/>
      <c r="F191" s="50"/>
      <c r="G191" s="49"/>
      <c r="H191" s="49"/>
      <c r="I191" s="49"/>
    </row>
    <row r="192">
      <c r="A192" s="46"/>
      <c r="B192" s="47"/>
      <c r="C192" s="47"/>
      <c r="D192" s="48"/>
      <c r="E192" s="49"/>
      <c r="F192" s="50"/>
      <c r="G192" s="49"/>
      <c r="H192" s="49"/>
      <c r="I192" s="49"/>
    </row>
    <row r="193">
      <c r="A193" s="51"/>
      <c r="B193" s="47"/>
      <c r="C193" s="47"/>
      <c r="D193" s="48"/>
      <c r="E193" s="49"/>
      <c r="F193" s="50"/>
      <c r="G193" s="49"/>
      <c r="H193" s="49"/>
      <c r="I193" s="49"/>
    </row>
    <row r="194">
      <c r="A194" s="46"/>
      <c r="B194" s="47"/>
      <c r="C194" s="47"/>
      <c r="D194" s="48"/>
      <c r="E194" s="49"/>
      <c r="F194" s="50"/>
      <c r="G194" s="49"/>
      <c r="H194" s="49"/>
      <c r="I194" s="49"/>
    </row>
    <row r="195">
      <c r="A195" s="46"/>
      <c r="B195" s="47"/>
      <c r="C195" s="47"/>
      <c r="D195" s="48"/>
      <c r="E195" s="49"/>
      <c r="F195" s="50"/>
      <c r="G195" s="49"/>
      <c r="H195" s="49"/>
      <c r="I195" s="49"/>
    </row>
    <row r="196">
      <c r="A196" s="46"/>
      <c r="B196" s="47"/>
      <c r="C196" s="47"/>
      <c r="D196" s="48"/>
      <c r="E196" s="49"/>
      <c r="F196" s="50"/>
      <c r="G196" s="49"/>
      <c r="H196" s="49"/>
      <c r="I196" s="49"/>
    </row>
    <row r="197">
      <c r="A197" s="46"/>
      <c r="B197" s="47"/>
      <c r="C197" s="47"/>
      <c r="D197" s="48"/>
      <c r="E197" s="49"/>
      <c r="F197" s="50"/>
      <c r="G197" s="49"/>
      <c r="H197" s="49"/>
      <c r="I197" s="49"/>
    </row>
    <row r="198">
      <c r="A198" s="46"/>
      <c r="B198" s="47"/>
      <c r="C198" s="47"/>
      <c r="D198" s="48"/>
      <c r="E198" s="49"/>
      <c r="F198" s="50"/>
      <c r="G198" s="49"/>
      <c r="H198" s="49"/>
      <c r="I198" s="49"/>
    </row>
    <row r="199">
      <c r="A199" s="46"/>
      <c r="B199" s="47"/>
      <c r="C199" s="47"/>
      <c r="D199" s="48"/>
      <c r="E199" s="49"/>
      <c r="F199" s="50"/>
      <c r="G199" s="49"/>
      <c r="H199" s="49"/>
      <c r="I199" s="49"/>
    </row>
    <row r="200">
      <c r="A200" s="46"/>
      <c r="B200" s="47"/>
      <c r="C200" s="47"/>
      <c r="D200" s="48"/>
      <c r="E200" s="49"/>
      <c r="F200" s="50"/>
      <c r="G200" s="49"/>
      <c r="H200" s="49"/>
      <c r="I200" s="49"/>
    </row>
    <row r="201">
      <c r="A201" s="51"/>
      <c r="B201" s="47"/>
      <c r="C201" s="47"/>
      <c r="D201" s="48"/>
      <c r="E201" s="49"/>
      <c r="F201" s="50"/>
      <c r="G201" s="49"/>
      <c r="H201" s="49"/>
      <c r="I201" s="49"/>
    </row>
    <row r="202">
      <c r="A202" s="46"/>
      <c r="B202" s="47"/>
      <c r="C202" s="47"/>
      <c r="D202" s="48"/>
      <c r="E202" s="49"/>
      <c r="F202" s="50"/>
      <c r="G202" s="49"/>
      <c r="H202" s="49"/>
      <c r="I202" s="49"/>
    </row>
    <row r="203">
      <c r="A203" s="46"/>
      <c r="B203" s="47"/>
      <c r="C203" s="47"/>
      <c r="D203" s="48"/>
      <c r="E203" s="49"/>
      <c r="F203" s="50"/>
      <c r="G203" s="49"/>
      <c r="H203" s="49"/>
      <c r="I203" s="49"/>
    </row>
    <row r="204">
      <c r="A204" s="51"/>
      <c r="B204" s="47"/>
      <c r="C204" s="47"/>
      <c r="D204" s="48"/>
      <c r="E204" s="49"/>
      <c r="F204" s="50"/>
      <c r="G204" s="49"/>
      <c r="H204" s="49"/>
      <c r="I204" s="49"/>
    </row>
    <row r="205">
      <c r="A205" s="46"/>
      <c r="B205" s="47"/>
      <c r="C205" s="47"/>
      <c r="D205" s="48"/>
      <c r="E205" s="49"/>
      <c r="F205" s="50"/>
      <c r="G205" s="49"/>
      <c r="H205" s="49"/>
      <c r="I205" s="49"/>
    </row>
    <row r="206">
      <c r="A206" s="46"/>
      <c r="B206" s="47"/>
      <c r="C206" s="47"/>
      <c r="D206" s="48"/>
      <c r="E206" s="49"/>
      <c r="F206" s="50"/>
      <c r="G206" s="49"/>
      <c r="H206" s="49"/>
      <c r="I206" s="49"/>
    </row>
    <row r="207">
      <c r="A207" s="46"/>
      <c r="B207" s="47"/>
      <c r="C207" s="47"/>
      <c r="D207" s="48"/>
      <c r="E207" s="49"/>
      <c r="F207" s="50"/>
      <c r="G207" s="49"/>
      <c r="H207" s="49"/>
      <c r="I207" s="49"/>
    </row>
    <row r="208">
      <c r="A208" s="46"/>
      <c r="B208" s="47"/>
      <c r="C208" s="47"/>
      <c r="D208" s="48"/>
      <c r="E208" s="49"/>
      <c r="F208" s="50"/>
      <c r="G208" s="49"/>
      <c r="H208" s="49"/>
      <c r="I208" s="49"/>
    </row>
    <row r="209">
      <c r="A209" s="51"/>
      <c r="B209" s="47"/>
      <c r="C209" s="47"/>
      <c r="D209" s="48"/>
      <c r="E209" s="49"/>
      <c r="F209" s="50"/>
      <c r="G209" s="49"/>
      <c r="H209" s="49"/>
      <c r="I209" s="49"/>
    </row>
    <row r="210">
      <c r="A210" s="46"/>
      <c r="B210" s="47"/>
      <c r="C210" s="47"/>
      <c r="D210" s="48"/>
      <c r="E210" s="49"/>
      <c r="F210" s="50"/>
      <c r="G210" s="49"/>
      <c r="H210" s="49"/>
      <c r="I210" s="49"/>
    </row>
    <row r="211">
      <c r="A211" s="46"/>
      <c r="B211" s="47"/>
      <c r="C211" s="47"/>
      <c r="D211" s="48"/>
      <c r="E211" s="49"/>
      <c r="F211" s="50"/>
      <c r="G211" s="49"/>
      <c r="H211" s="49"/>
      <c r="I211" s="49"/>
    </row>
    <row r="212">
      <c r="A212" s="46"/>
      <c r="B212" s="47"/>
      <c r="C212" s="47"/>
      <c r="D212" s="48"/>
      <c r="E212" s="49"/>
      <c r="F212" s="50"/>
      <c r="G212" s="49"/>
      <c r="H212" s="49"/>
      <c r="I212" s="49"/>
    </row>
    <row r="213">
      <c r="A213" s="46"/>
      <c r="B213" s="47"/>
      <c r="C213" s="47"/>
      <c r="D213" s="48"/>
      <c r="E213" s="49"/>
      <c r="F213" s="50"/>
      <c r="G213" s="49"/>
      <c r="H213" s="49"/>
      <c r="I213" s="49"/>
    </row>
    <row r="214">
      <c r="A214" s="46"/>
      <c r="B214" s="47"/>
      <c r="C214" s="47"/>
      <c r="D214" s="48"/>
      <c r="E214" s="49"/>
      <c r="F214" s="50"/>
      <c r="G214" s="49"/>
      <c r="H214" s="49"/>
      <c r="I214" s="49"/>
    </row>
    <row r="215">
      <c r="A215" s="46"/>
      <c r="B215" s="47"/>
      <c r="C215" s="47"/>
      <c r="D215" s="48"/>
      <c r="E215" s="49"/>
      <c r="F215" s="50"/>
      <c r="G215" s="49"/>
      <c r="H215" s="49"/>
      <c r="I215" s="49"/>
    </row>
    <row r="216">
      <c r="A216" s="46"/>
      <c r="B216" s="47"/>
      <c r="C216" s="47"/>
      <c r="D216" s="48"/>
      <c r="E216" s="49"/>
      <c r="F216" s="50"/>
      <c r="G216" s="49"/>
      <c r="H216" s="49"/>
      <c r="I216" s="49"/>
    </row>
    <row r="217">
      <c r="A217" s="51"/>
      <c r="B217" s="47"/>
      <c r="C217" s="47"/>
      <c r="D217" s="48"/>
      <c r="E217" s="49"/>
      <c r="F217" s="50"/>
      <c r="G217" s="49"/>
      <c r="H217" s="49"/>
      <c r="I217" s="49"/>
    </row>
    <row r="218">
      <c r="A218" s="46"/>
      <c r="B218" s="47"/>
      <c r="C218" s="47"/>
      <c r="D218" s="48"/>
      <c r="E218" s="49"/>
      <c r="F218" s="50"/>
      <c r="G218" s="49"/>
      <c r="H218" s="49"/>
      <c r="I218" s="49"/>
    </row>
    <row r="219">
      <c r="A219" s="51"/>
      <c r="B219" s="47"/>
      <c r="C219" s="47"/>
      <c r="D219" s="48"/>
      <c r="E219" s="49"/>
      <c r="F219" s="50"/>
      <c r="G219" s="49"/>
      <c r="H219" s="49"/>
      <c r="I219" s="49"/>
    </row>
    <row r="220">
      <c r="A220" s="46"/>
      <c r="B220" s="47"/>
      <c r="C220" s="47"/>
      <c r="D220" s="48"/>
      <c r="E220" s="49"/>
      <c r="F220" s="50"/>
      <c r="G220" s="49"/>
      <c r="H220" s="49"/>
      <c r="I220" s="49"/>
    </row>
    <row r="221">
      <c r="A221" s="46"/>
      <c r="B221" s="47"/>
      <c r="C221" s="47"/>
      <c r="D221" s="48"/>
      <c r="E221" s="49"/>
      <c r="F221" s="50"/>
      <c r="G221" s="49"/>
      <c r="H221" s="49"/>
      <c r="I221" s="49"/>
    </row>
    <row r="222">
      <c r="A222" s="46"/>
      <c r="B222" s="47"/>
      <c r="C222" s="47"/>
      <c r="D222" s="48"/>
      <c r="E222" s="49"/>
      <c r="F222" s="50"/>
      <c r="G222" s="49"/>
      <c r="H222" s="49"/>
      <c r="I222" s="49"/>
    </row>
    <row r="223">
      <c r="A223" s="51"/>
      <c r="B223" s="47"/>
      <c r="C223" s="47"/>
      <c r="D223" s="48"/>
      <c r="E223" s="49"/>
      <c r="F223" s="50"/>
      <c r="G223" s="49"/>
      <c r="H223" s="49"/>
      <c r="I223" s="49"/>
    </row>
    <row r="224">
      <c r="A224" s="46"/>
      <c r="B224" s="47"/>
      <c r="C224" s="47"/>
      <c r="D224" s="48"/>
      <c r="E224" s="49"/>
      <c r="F224" s="50"/>
      <c r="G224" s="49"/>
      <c r="H224" s="49"/>
      <c r="I224" s="49"/>
    </row>
    <row r="225">
      <c r="A225" s="46"/>
      <c r="B225" s="47"/>
      <c r="C225" s="47"/>
      <c r="D225" s="48"/>
      <c r="E225" s="49"/>
      <c r="F225" s="50"/>
      <c r="G225" s="49"/>
      <c r="H225" s="49"/>
      <c r="I225" s="49"/>
    </row>
    <row r="226">
      <c r="A226" s="51"/>
      <c r="B226" s="47"/>
      <c r="C226" s="47"/>
      <c r="D226" s="48"/>
      <c r="E226" s="49"/>
      <c r="F226" s="50"/>
      <c r="G226" s="49"/>
      <c r="H226" s="49"/>
      <c r="I226" s="49"/>
    </row>
    <row r="227">
      <c r="A227" s="51"/>
      <c r="B227" s="47"/>
      <c r="C227" s="47"/>
      <c r="D227" s="48"/>
      <c r="E227" s="49"/>
      <c r="F227" s="50"/>
      <c r="G227" s="49"/>
      <c r="H227" s="49"/>
      <c r="I227" s="49"/>
    </row>
    <row r="228">
      <c r="A228" s="46"/>
      <c r="B228" s="47"/>
      <c r="C228" s="47"/>
      <c r="D228" s="48"/>
      <c r="E228" s="49"/>
      <c r="F228" s="50"/>
      <c r="G228" s="49"/>
      <c r="H228" s="49"/>
      <c r="I228" s="49"/>
    </row>
    <row r="229">
      <c r="A229" s="46"/>
      <c r="B229" s="47"/>
      <c r="C229" s="47"/>
      <c r="D229" s="48"/>
      <c r="E229" s="49"/>
      <c r="F229" s="50"/>
      <c r="G229" s="49"/>
      <c r="H229" s="49"/>
      <c r="I229" s="49"/>
    </row>
    <row r="230">
      <c r="A230" s="46"/>
      <c r="B230" s="47"/>
      <c r="C230" s="47"/>
      <c r="D230" s="48"/>
      <c r="E230" s="49"/>
      <c r="F230" s="50"/>
      <c r="G230" s="49"/>
      <c r="H230" s="49"/>
      <c r="I230" s="49"/>
    </row>
    <row r="231">
      <c r="A231" s="46"/>
      <c r="B231" s="47"/>
      <c r="C231" s="47"/>
      <c r="D231" s="48"/>
      <c r="E231" s="49"/>
      <c r="F231" s="50"/>
      <c r="G231" s="49"/>
      <c r="H231" s="49"/>
      <c r="I231" s="49"/>
    </row>
    <row r="232">
      <c r="A232" s="51"/>
      <c r="B232" s="47"/>
      <c r="C232" s="47"/>
      <c r="D232" s="48"/>
      <c r="E232" s="49"/>
      <c r="F232" s="50"/>
      <c r="G232" s="49"/>
      <c r="H232" s="49"/>
      <c r="I232" s="49"/>
    </row>
    <row r="233">
      <c r="A233" s="46"/>
      <c r="B233" s="47"/>
      <c r="C233" s="47"/>
      <c r="D233" s="48"/>
      <c r="E233" s="49"/>
      <c r="F233" s="50"/>
      <c r="G233" s="49"/>
      <c r="H233" s="49"/>
      <c r="I233" s="49"/>
    </row>
    <row r="234">
      <c r="A234" s="51"/>
      <c r="B234" s="47"/>
      <c r="C234" s="47"/>
      <c r="D234" s="48"/>
      <c r="E234" s="49"/>
      <c r="F234" s="50"/>
      <c r="G234" s="49"/>
      <c r="H234" s="49"/>
      <c r="I234" s="49"/>
    </row>
    <row r="235">
      <c r="A235" s="46"/>
      <c r="B235" s="47"/>
      <c r="C235" s="47"/>
      <c r="D235" s="48"/>
      <c r="E235" s="49"/>
      <c r="F235" s="50"/>
      <c r="G235" s="49"/>
      <c r="H235" s="49"/>
      <c r="I235" s="49"/>
    </row>
    <row r="236">
      <c r="A236" s="46"/>
      <c r="B236" s="47"/>
      <c r="C236" s="47"/>
      <c r="D236" s="48"/>
      <c r="E236" s="49"/>
      <c r="F236" s="50"/>
      <c r="G236" s="49"/>
      <c r="H236" s="49"/>
      <c r="I236" s="49"/>
    </row>
    <row r="237">
      <c r="A237" s="51"/>
      <c r="B237" s="47"/>
      <c r="C237" s="47"/>
      <c r="D237" s="48"/>
      <c r="E237" s="49"/>
      <c r="F237" s="50"/>
      <c r="G237" s="49"/>
      <c r="H237" s="49"/>
      <c r="I237" s="49"/>
    </row>
    <row r="238">
      <c r="A238" s="46"/>
      <c r="B238" s="47"/>
      <c r="C238" s="47"/>
      <c r="D238" s="48"/>
      <c r="E238" s="49"/>
      <c r="F238" s="50"/>
      <c r="G238" s="49"/>
      <c r="H238" s="49"/>
      <c r="I238" s="49"/>
    </row>
    <row r="239">
      <c r="A239" s="46"/>
      <c r="B239" s="47"/>
      <c r="C239" s="47"/>
      <c r="D239" s="48"/>
      <c r="E239" s="49"/>
      <c r="F239" s="50"/>
      <c r="G239" s="49"/>
      <c r="H239" s="49"/>
      <c r="I239" s="49"/>
    </row>
    <row r="240">
      <c r="A240" s="46"/>
      <c r="B240" s="47"/>
      <c r="C240" s="47"/>
      <c r="D240" s="48"/>
      <c r="E240" s="49"/>
      <c r="F240" s="50"/>
      <c r="G240" s="49"/>
      <c r="H240" s="49"/>
      <c r="I240" s="49"/>
    </row>
    <row r="241">
      <c r="A241" s="46"/>
      <c r="B241" s="47"/>
      <c r="C241" s="47"/>
      <c r="D241" s="48"/>
      <c r="E241" s="49"/>
      <c r="F241" s="50"/>
      <c r="G241" s="49"/>
      <c r="H241" s="49"/>
      <c r="I241" s="49"/>
    </row>
    <row r="242">
      <c r="A242" s="46"/>
      <c r="B242" s="47"/>
      <c r="C242" s="47"/>
      <c r="D242" s="48"/>
      <c r="E242" s="49"/>
      <c r="F242" s="50"/>
      <c r="G242" s="49"/>
      <c r="H242" s="49"/>
      <c r="I242" s="49"/>
    </row>
    <row r="243">
      <c r="A243" s="46"/>
      <c r="B243" s="47"/>
      <c r="C243" s="47"/>
      <c r="D243" s="48"/>
      <c r="E243" s="49"/>
      <c r="F243" s="50"/>
      <c r="G243" s="49"/>
      <c r="H243" s="49"/>
      <c r="I243" s="49"/>
    </row>
    <row r="244">
      <c r="A244" s="46"/>
      <c r="B244" s="47"/>
      <c r="C244" s="47"/>
      <c r="D244" s="48"/>
      <c r="E244" s="49"/>
      <c r="F244" s="50"/>
      <c r="G244" s="49"/>
      <c r="H244" s="49"/>
      <c r="I244" s="49"/>
    </row>
    <row r="245">
      <c r="A245" s="46"/>
      <c r="B245" s="47"/>
      <c r="C245" s="47"/>
      <c r="D245" s="48"/>
      <c r="E245" s="49"/>
      <c r="F245" s="50"/>
      <c r="G245" s="49"/>
      <c r="H245" s="49"/>
      <c r="I245" s="49"/>
    </row>
    <row r="246">
      <c r="A246" s="46"/>
      <c r="B246" s="47"/>
      <c r="C246" s="47"/>
      <c r="D246" s="48"/>
      <c r="E246" s="49"/>
      <c r="F246" s="50"/>
      <c r="G246" s="49"/>
      <c r="H246" s="49"/>
      <c r="I246" s="49"/>
    </row>
    <row r="247">
      <c r="A247" s="46"/>
      <c r="B247" s="47"/>
      <c r="C247" s="47"/>
      <c r="D247" s="48"/>
      <c r="E247" s="49"/>
      <c r="F247" s="50"/>
      <c r="G247" s="49"/>
      <c r="H247" s="49"/>
      <c r="I247" s="49"/>
    </row>
    <row r="248">
      <c r="A248" s="46"/>
      <c r="B248" s="47"/>
      <c r="C248" s="47"/>
      <c r="D248" s="48"/>
      <c r="E248" s="49"/>
      <c r="F248" s="50"/>
      <c r="G248" s="49"/>
      <c r="H248" s="49"/>
      <c r="I248" s="49"/>
    </row>
    <row r="249">
      <c r="A249" s="46"/>
      <c r="B249" s="47"/>
      <c r="C249" s="47"/>
      <c r="D249" s="48"/>
      <c r="E249" s="49"/>
      <c r="F249" s="50"/>
      <c r="G249" s="49"/>
      <c r="H249" s="49"/>
      <c r="I249" s="49"/>
    </row>
    <row r="250">
      <c r="A250" s="46"/>
      <c r="B250" s="47"/>
      <c r="C250" s="47"/>
      <c r="D250" s="48"/>
      <c r="E250" s="49"/>
      <c r="F250" s="50"/>
      <c r="G250" s="49"/>
      <c r="H250" s="49"/>
      <c r="I250" s="49"/>
    </row>
    <row r="251">
      <c r="A251" s="46"/>
      <c r="B251" s="47"/>
      <c r="C251" s="47"/>
      <c r="D251" s="48"/>
      <c r="E251" s="49"/>
      <c r="F251" s="50"/>
      <c r="G251" s="49"/>
      <c r="H251" s="49"/>
      <c r="I251" s="49"/>
    </row>
    <row r="252">
      <c r="A252" s="46"/>
      <c r="B252" s="47"/>
      <c r="C252" s="47"/>
      <c r="D252" s="48"/>
      <c r="E252" s="49"/>
      <c r="F252" s="50"/>
      <c r="G252" s="49"/>
      <c r="H252" s="49"/>
      <c r="I252" s="49"/>
    </row>
    <row r="253">
      <c r="A253" s="46"/>
      <c r="B253" s="47"/>
      <c r="C253" s="47"/>
      <c r="D253" s="48"/>
      <c r="E253" s="49"/>
      <c r="F253" s="50"/>
      <c r="G253" s="49"/>
      <c r="H253" s="49"/>
      <c r="I253" s="49"/>
    </row>
    <row r="254">
      <c r="A254" s="46"/>
      <c r="B254" s="47"/>
      <c r="C254" s="47"/>
      <c r="D254" s="48"/>
      <c r="E254" s="49"/>
      <c r="F254" s="50"/>
      <c r="G254" s="49"/>
      <c r="H254" s="49"/>
      <c r="I254" s="49"/>
    </row>
    <row r="255">
      <c r="A255" s="46"/>
      <c r="B255" s="47"/>
      <c r="C255" s="47"/>
      <c r="D255" s="48"/>
      <c r="E255" s="49"/>
      <c r="F255" s="50"/>
      <c r="G255" s="49"/>
      <c r="H255" s="49"/>
      <c r="I255" s="49"/>
    </row>
    <row r="256">
      <c r="A256" s="46"/>
      <c r="B256" s="47"/>
      <c r="C256" s="47"/>
      <c r="D256" s="48"/>
      <c r="E256" s="49"/>
      <c r="F256" s="50"/>
      <c r="G256" s="49"/>
      <c r="H256" s="49"/>
      <c r="I256" s="49"/>
    </row>
    <row r="257">
      <c r="A257" s="46"/>
      <c r="B257" s="47"/>
      <c r="C257" s="47"/>
      <c r="D257" s="48"/>
      <c r="E257" s="49"/>
      <c r="F257" s="50"/>
      <c r="G257" s="49"/>
      <c r="H257" s="49"/>
      <c r="I257" s="49"/>
    </row>
    <row r="258">
      <c r="A258" s="46"/>
      <c r="B258" s="47"/>
      <c r="C258" s="47"/>
      <c r="D258" s="48"/>
      <c r="E258" s="49"/>
      <c r="F258" s="50"/>
      <c r="G258" s="49"/>
      <c r="H258" s="49"/>
      <c r="I258" s="49"/>
    </row>
    <row r="259">
      <c r="A259" s="46"/>
      <c r="B259" s="47"/>
      <c r="C259" s="47"/>
      <c r="D259" s="48"/>
      <c r="E259" s="49"/>
      <c r="F259" s="50"/>
      <c r="G259" s="49"/>
      <c r="H259" s="49"/>
      <c r="I259" s="49"/>
    </row>
    <row r="260">
      <c r="A260" s="46"/>
      <c r="B260" s="47"/>
      <c r="C260" s="47"/>
      <c r="D260" s="48"/>
      <c r="E260" s="49"/>
      <c r="F260" s="50"/>
      <c r="G260" s="49"/>
      <c r="H260" s="49"/>
      <c r="I260" s="49"/>
    </row>
    <row r="261">
      <c r="A261" s="51"/>
      <c r="B261" s="47"/>
      <c r="C261" s="47"/>
      <c r="D261" s="48"/>
      <c r="E261" s="49"/>
      <c r="F261" s="50"/>
      <c r="G261" s="49"/>
      <c r="H261" s="49"/>
      <c r="I261" s="49"/>
    </row>
    <row r="262">
      <c r="A262" s="51"/>
      <c r="B262" s="47"/>
      <c r="C262" s="47"/>
      <c r="D262" s="48"/>
      <c r="E262" s="49"/>
      <c r="F262" s="50"/>
      <c r="G262" s="49"/>
      <c r="H262" s="49"/>
      <c r="I262" s="49"/>
    </row>
    <row r="263">
      <c r="A263" s="46"/>
      <c r="B263" s="47"/>
      <c r="C263" s="47"/>
      <c r="D263" s="48"/>
      <c r="E263" s="49"/>
      <c r="F263" s="50"/>
      <c r="G263" s="49"/>
      <c r="H263" s="49"/>
      <c r="I263" s="49"/>
    </row>
    <row r="264">
      <c r="A264" s="46"/>
      <c r="B264" s="47"/>
      <c r="C264" s="47"/>
      <c r="D264" s="48"/>
      <c r="E264" s="49"/>
      <c r="F264" s="50"/>
      <c r="G264" s="49"/>
      <c r="H264" s="49"/>
      <c r="I264" s="49"/>
    </row>
    <row r="265">
      <c r="A265" s="46"/>
      <c r="B265" s="47"/>
      <c r="C265" s="47"/>
      <c r="D265" s="48"/>
      <c r="E265" s="49"/>
      <c r="F265" s="50"/>
      <c r="G265" s="49"/>
      <c r="H265" s="49"/>
      <c r="I265" s="49"/>
    </row>
    <row r="266">
      <c r="A266" s="46"/>
      <c r="B266" s="47"/>
      <c r="C266" s="47"/>
      <c r="D266" s="48"/>
      <c r="E266" s="49"/>
      <c r="F266" s="50"/>
      <c r="G266" s="49"/>
      <c r="H266" s="49"/>
      <c r="I266" s="49"/>
    </row>
    <row r="267">
      <c r="A267" s="46"/>
      <c r="B267" s="47"/>
      <c r="C267" s="47"/>
      <c r="D267" s="48"/>
      <c r="E267" s="49"/>
      <c r="F267" s="50"/>
      <c r="G267" s="49"/>
      <c r="H267" s="49"/>
      <c r="I267" s="49"/>
    </row>
    <row r="268">
      <c r="A268" s="46"/>
      <c r="B268" s="47"/>
      <c r="C268" s="47"/>
      <c r="D268" s="48"/>
      <c r="E268" s="49"/>
      <c r="F268" s="50"/>
      <c r="G268" s="49"/>
      <c r="H268" s="49"/>
      <c r="I268" s="49"/>
    </row>
    <row r="269">
      <c r="A269" s="46"/>
      <c r="B269" s="47"/>
      <c r="C269" s="47"/>
      <c r="D269" s="48"/>
      <c r="E269" s="49"/>
      <c r="F269" s="50"/>
      <c r="G269" s="49"/>
      <c r="H269" s="49"/>
      <c r="I269" s="49"/>
    </row>
    <row r="270">
      <c r="A270" s="51"/>
      <c r="B270" s="47"/>
      <c r="C270" s="47"/>
      <c r="D270" s="48"/>
      <c r="E270" s="49"/>
      <c r="F270" s="50"/>
      <c r="G270" s="49"/>
      <c r="H270" s="49"/>
      <c r="I270" s="49"/>
    </row>
    <row r="271">
      <c r="A271" s="51"/>
      <c r="B271" s="47"/>
      <c r="C271" s="47"/>
      <c r="D271" s="48"/>
      <c r="E271" s="49"/>
      <c r="F271" s="50"/>
      <c r="G271" s="49"/>
      <c r="H271" s="49"/>
      <c r="I271" s="49"/>
    </row>
    <row r="272">
      <c r="A272" s="46"/>
      <c r="B272" s="47"/>
      <c r="C272" s="47"/>
      <c r="D272" s="48"/>
      <c r="E272" s="49"/>
      <c r="F272" s="50"/>
      <c r="G272" s="49"/>
      <c r="H272" s="49"/>
      <c r="I272" s="49"/>
    </row>
    <row r="273">
      <c r="A273" s="46"/>
      <c r="B273" s="47"/>
      <c r="C273" s="47"/>
      <c r="D273" s="48"/>
      <c r="E273" s="49"/>
      <c r="F273" s="50"/>
      <c r="G273" s="49"/>
      <c r="H273" s="49"/>
      <c r="I273" s="49"/>
    </row>
    <row r="274">
      <c r="A274" s="51"/>
      <c r="B274" s="47"/>
      <c r="C274" s="47"/>
      <c r="D274" s="48"/>
      <c r="E274" s="49"/>
      <c r="F274" s="50"/>
      <c r="G274" s="49"/>
      <c r="H274" s="49"/>
      <c r="I274" s="49"/>
    </row>
    <row r="275">
      <c r="A275" s="46"/>
      <c r="B275" s="47"/>
      <c r="C275" s="47"/>
      <c r="D275" s="48"/>
      <c r="E275" s="49"/>
      <c r="F275" s="50"/>
      <c r="G275" s="49"/>
      <c r="H275" s="49"/>
      <c r="I275" s="49"/>
    </row>
    <row r="276">
      <c r="A276" s="46"/>
      <c r="B276" s="47"/>
      <c r="C276" s="47"/>
      <c r="D276" s="48"/>
      <c r="E276" s="49"/>
      <c r="F276" s="50"/>
      <c r="G276" s="49"/>
      <c r="H276" s="49"/>
      <c r="I276" s="49"/>
    </row>
    <row r="277">
      <c r="A277" s="26"/>
      <c r="B277" s="44"/>
      <c r="C277" s="44"/>
      <c r="D277" s="45"/>
      <c r="E277" s="30"/>
      <c r="F277" s="28"/>
      <c r="G277" s="30"/>
      <c r="H277" s="30"/>
      <c r="I277" s="30"/>
    </row>
    <row r="278">
      <c r="A278" s="26"/>
      <c r="B278" s="44"/>
      <c r="C278" s="44"/>
      <c r="D278" s="45"/>
      <c r="E278" s="30"/>
      <c r="F278" s="28"/>
      <c r="G278" s="30"/>
      <c r="H278" s="30"/>
      <c r="I278" s="30"/>
    </row>
    <row r="279">
      <c r="A279" s="26"/>
      <c r="B279" s="44"/>
      <c r="C279" s="44"/>
      <c r="D279" s="45"/>
      <c r="E279" s="30"/>
      <c r="F279" s="28"/>
      <c r="G279" s="30"/>
      <c r="H279" s="30"/>
      <c r="I279" s="30"/>
    </row>
    <row r="280">
      <c r="A280" s="26"/>
      <c r="B280" s="44"/>
      <c r="C280" s="44"/>
      <c r="D280" s="45"/>
      <c r="E280" s="30"/>
      <c r="F280" s="28"/>
      <c r="G280" s="30"/>
      <c r="H280" s="30"/>
      <c r="I280" s="30"/>
    </row>
    <row r="281">
      <c r="A281" s="26"/>
      <c r="B281" s="44"/>
      <c r="C281" s="44"/>
      <c r="D281" s="45"/>
      <c r="E281" s="30"/>
      <c r="F281" s="28"/>
      <c r="G281" s="30"/>
      <c r="H281" s="30"/>
      <c r="I281" s="30"/>
    </row>
    <row r="282">
      <c r="A282" s="26"/>
      <c r="B282" s="44"/>
      <c r="C282" s="44"/>
      <c r="D282" s="45"/>
      <c r="E282" s="30"/>
      <c r="F282" s="28"/>
      <c r="G282" s="30"/>
      <c r="H282" s="30"/>
      <c r="I282" s="30"/>
    </row>
    <row r="283">
      <c r="A283" s="26"/>
      <c r="B283" s="44"/>
      <c r="C283" s="44"/>
      <c r="D283" s="45"/>
      <c r="E283" s="30"/>
      <c r="F283" s="28"/>
      <c r="G283" s="30"/>
      <c r="H283" s="30"/>
      <c r="I283" s="30"/>
    </row>
    <row r="284">
      <c r="A284" s="26"/>
      <c r="B284" s="44"/>
      <c r="C284" s="44"/>
      <c r="D284" s="45"/>
      <c r="E284" s="30"/>
      <c r="F284" s="28"/>
      <c r="G284" s="30"/>
      <c r="H284" s="30"/>
      <c r="I284" s="30"/>
    </row>
    <row r="285">
      <c r="A285" s="26"/>
      <c r="B285" s="44"/>
      <c r="C285" s="44"/>
      <c r="D285" s="45"/>
      <c r="E285" s="30"/>
      <c r="F285" s="28"/>
      <c r="G285" s="30"/>
      <c r="H285" s="30"/>
      <c r="I285" s="30"/>
    </row>
    <row r="286">
      <c r="A286" s="26"/>
      <c r="B286" s="44"/>
      <c r="C286" s="44"/>
      <c r="D286" s="45"/>
      <c r="E286" s="30"/>
      <c r="F286" s="28"/>
      <c r="G286" s="30"/>
      <c r="H286" s="30"/>
      <c r="I286" s="30"/>
    </row>
    <row r="287">
      <c r="A287" s="26"/>
      <c r="B287" s="44"/>
      <c r="C287" s="44"/>
      <c r="D287" s="45"/>
      <c r="E287" s="30"/>
      <c r="F287" s="28"/>
      <c r="G287" s="30"/>
      <c r="H287" s="30"/>
      <c r="I287" s="30"/>
    </row>
    <row r="288">
      <c r="A288" s="26"/>
      <c r="B288" s="44"/>
      <c r="C288" s="44"/>
      <c r="D288" s="45"/>
      <c r="E288" s="30"/>
      <c r="F288" s="28"/>
      <c r="G288" s="30"/>
      <c r="H288" s="30"/>
      <c r="I288" s="30"/>
    </row>
    <row r="289">
      <c r="A289" s="31"/>
      <c r="B289" s="44"/>
      <c r="C289" s="44"/>
      <c r="D289" s="45"/>
      <c r="E289" s="30"/>
      <c r="F289" s="28"/>
      <c r="G289" s="30"/>
      <c r="H289" s="30"/>
      <c r="I289" s="30"/>
    </row>
    <row r="290">
      <c r="A290" s="26"/>
      <c r="B290" s="44"/>
      <c r="C290" s="44"/>
      <c r="D290" s="45"/>
      <c r="E290" s="30"/>
      <c r="F290" s="28"/>
      <c r="G290" s="30"/>
      <c r="H290" s="30"/>
      <c r="I290" s="30"/>
    </row>
    <row r="291">
      <c r="A291" s="26"/>
      <c r="B291" s="44"/>
      <c r="C291" s="44"/>
      <c r="D291" s="45"/>
      <c r="E291" s="30"/>
      <c r="F291" s="28"/>
      <c r="G291" s="30"/>
      <c r="H291" s="30"/>
      <c r="I291" s="30"/>
    </row>
    <row r="292">
      <c r="A292" s="26"/>
      <c r="B292" s="44"/>
      <c r="C292" s="44"/>
      <c r="D292" s="45"/>
      <c r="E292" s="30"/>
      <c r="F292" s="28"/>
      <c r="G292" s="30"/>
      <c r="H292" s="30"/>
      <c r="I292" s="30"/>
    </row>
    <row r="293">
      <c r="A293" s="26"/>
      <c r="B293" s="44"/>
      <c r="C293" s="44"/>
      <c r="D293" s="45"/>
      <c r="E293" s="30"/>
      <c r="F293" s="28"/>
      <c r="G293" s="30"/>
      <c r="H293" s="30"/>
      <c r="I293" s="30"/>
    </row>
    <row r="294">
      <c r="A294" s="31"/>
      <c r="B294" s="44"/>
      <c r="C294" s="44"/>
      <c r="D294" s="45"/>
      <c r="E294" s="30"/>
      <c r="F294" s="28"/>
      <c r="G294" s="30"/>
      <c r="H294" s="30"/>
      <c r="I294" s="30"/>
    </row>
    <row r="295">
      <c r="A295" s="26"/>
      <c r="B295" s="44"/>
      <c r="C295" s="44"/>
      <c r="D295" s="45"/>
      <c r="E295" s="30"/>
      <c r="F295" s="28"/>
      <c r="G295" s="30"/>
      <c r="H295" s="30"/>
      <c r="I295" s="30"/>
    </row>
    <row r="296">
      <c r="A296" s="26"/>
      <c r="B296" s="44"/>
      <c r="C296" s="44"/>
      <c r="D296" s="45"/>
      <c r="E296" s="30"/>
      <c r="F296" s="28"/>
      <c r="G296" s="30"/>
      <c r="H296" s="30"/>
      <c r="I296" s="30"/>
    </row>
    <row r="297">
      <c r="A297" s="31"/>
      <c r="B297" s="44"/>
      <c r="C297" s="44"/>
      <c r="D297" s="45"/>
      <c r="E297" s="30"/>
      <c r="F297" s="28"/>
      <c r="G297" s="30"/>
      <c r="H297" s="30"/>
      <c r="I297" s="30"/>
    </row>
    <row r="298">
      <c r="A298" s="26"/>
      <c r="B298" s="44"/>
      <c r="C298" s="44"/>
      <c r="D298" s="45"/>
      <c r="E298" s="30"/>
      <c r="F298" s="28"/>
      <c r="G298" s="30"/>
      <c r="H298" s="30"/>
      <c r="I298" s="30"/>
    </row>
    <row r="299">
      <c r="A299" s="26"/>
      <c r="B299" s="44"/>
      <c r="C299" s="44"/>
      <c r="D299" s="45"/>
      <c r="E299" s="30"/>
      <c r="F299" s="28"/>
      <c r="G299" s="30"/>
      <c r="H299" s="30"/>
      <c r="I299" s="30"/>
    </row>
    <row r="300">
      <c r="A300" s="26"/>
      <c r="B300" s="44"/>
      <c r="C300" s="44"/>
      <c r="D300" s="45"/>
      <c r="E300" s="30"/>
      <c r="F300" s="28"/>
      <c r="G300" s="30"/>
      <c r="H300" s="30"/>
      <c r="I300" s="30"/>
    </row>
    <row r="301">
      <c r="A301" s="26"/>
      <c r="B301" s="44"/>
      <c r="C301" s="44"/>
      <c r="D301" s="45"/>
      <c r="E301" s="30"/>
      <c r="F301" s="28"/>
      <c r="G301" s="30"/>
      <c r="H301" s="30"/>
      <c r="I301" s="30"/>
    </row>
    <row r="302">
      <c r="A302" s="26"/>
      <c r="B302" s="44"/>
      <c r="C302" s="44"/>
      <c r="D302" s="45"/>
      <c r="E302" s="30"/>
      <c r="F302" s="28"/>
      <c r="G302" s="30"/>
      <c r="H302" s="30"/>
      <c r="I302" s="30"/>
    </row>
    <row r="303">
      <c r="A303" s="26"/>
      <c r="B303" s="44"/>
      <c r="C303" s="44"/>
      <c r="D303" s="45"/>
      <c r="E303" s="30"/>
      <c r="F303" s="28"/>
      <c r="G303" s="30"/>
      <c r="H303" s="30"/>
      <c r="I303" s="30"/>
    </row>
    <row r="304">
      <c r="A304" s="26"/>
      <c r="B304" s="44"/>
      <c r="C304" s="44"/>
      <c r="D304" s="45"/>
      <c r="E304" s="30"/>
      <c r="F304" s="28"/>
      <c r="G304" s="30"/>
      <c r="H304" s="30"/>
      <c r="I304" s="30"/>
    </row>
    <row r="305">
      <c r="A305" s="26"/>
      <c r="B305" s="44"/>
      <c r="C305" s="44"/>
      <c r="D305" s="45"/>
      <c r="E305" s="30"/>
      <c r="F305" s="28"/>
      <c r="G305" s="30"/>
      <c r="H305" s="30"/>
      <c r="I305" s="30"/>
    </row>
    <row r="306">
      <c r="A306" s="26"/>
      <c r="B306" s="44"/>
      <c r="C306" s="44"/>
      <c r="D306" s="45"/>
      <c r="E306" s="30"/>
      <c r="F306" s="28"/>
      <c r="G306" s="30"/>
      <c r="H306" s="30"/>
      <c r="I306" s="30"/>
    </row>
    <row r="307">
      <c r="A307" s="26"/>
      <c r="B307" s="44"/>
      <c r="C307" s="44"/>
      <c r="D307" s="45"/>
      <c r="E307" s="30"/>
      <c r="F307" s="28"/>
      <c r="G307" s="30"/>
      <c r="H307" s="30"/>
      <c r="I307" s="30"/>
    </row>
    <row r="308">
      <c r="A308" s="26"/>
      <c r="B308" s="44"/>
      <c r="C308" s="44"/>
      <c r="D308" s="45"/>
      <c r="E308" s="30"/>
      <c r="F308" s="28"/>
      <c r="G308" s="30"/>
      <c r="H308" s="30"/>
      <c r="I308" s="30"/>
    </row>
    <row r="309">
      <c r="A309" s="26"/>
      <c r="B309" s="44"/>
      <c r="C309" s="44"/>
      <c r="D309" s="45"/>
      <c r="E309" s="30"/>
      <c r="F309" s="28"/>
      <c r="G309" s="30"/>
      <c r="H309" s="30"/>
      <c r="I309" s="30"/>
    </row>
    <row r="310">
      <c r="A310" s="26"/>
      <c r="B310" s="44"/>
      <c r="C310" s="44"/>
      <c r="D310" s="45"/>
      <c r="E310" s="30"/>
      <c r="F310" s="28"/>
      <c r="G310" s="30"/>
      <c r="H310" s="30"/>
      <c r="I310" s="30"/>
    </row>
    <row r="311">
      <c r="A311" s="31"/>
      <c r="B311" s="44"/>
      <c r="C311" s="44"/>
      <c r="D311" s="45"/>
      <c r="E311" s="30"/>
      <c r="F311" s="28"/>
      <c r="G311" s="30"/>
      <c r="H311" s="30"/>
      <c r="I311" s="30"/>
    </row>
    <row r="312">
      <c r="A312" s="26"/>
      <c r="B312" s="44"/>
      <c r="C312" s="44"/>
      <c r="D312" s="45"/>
      <c r="E312" s="30"/>
      <c r="F312" s="28"/>
      <c r="G312" s="30"/>
      <c r="H312" s="30"/>
      <c r="I312" s="30"/>
    </row>
    <row r="313">
      <c r="A313" s="26"/>
      <c r="B313" s="44"/>
      <c r="C313" s="44"/>
      <c r="D313" s="45"/>
      <c r="E313" s="30"/>
      <c r="F313" s="28"/>
      <c r="G313" s="30"/>
      <c r="H313" s="30"/>
      <c r="I313" s="30"/>
    </row>
    <row r="314">
      <c r="A314" s="26"/>
      <c r="B314" s="44"/>
      <c r="C314" s="44"/>
      <c r="D314" s="45"/>
      <c r="E314" s="30"/>
      <c r="F314" s="28"/>
      <c r="G314" s="30"/>
      <c r="H314" s="30"/>
      <c r="I314" s="30"/>
    </row>
    <row r="315">
      <c r="A315" s="26"/>
      <c r="B315" s="44"/>
      <c r="C315" s="44"/>
      <c r="D315" s="45"/>
      <c r="E315" s="30"/>
      <c r="F315" s="28"/>
      <c r="G315" s="30"/>
      <c r="H315" s="30"/>
      <c r="I315" s="30"/>
    </row>
    <row r="316">
      <c r="A316" s="26"/>
      <c r="B316" s="44"/>
      <c r="C316" s="44"/>
      <c r="D316" s="45"/>
      <c r="E316" s="30"/>
      <c r="F316" s="28"/>
      <c r="G316" s="30"/>
      <c r="H316" s="30"/>
      <c r="I316" s="30"/>
    </row>
    <row r="317">
      <c r="A317" s="26"/>
      <c r="B317" s="44"/>
      <c r="C317" s="44"/>
      <c r="D317" s="45"/>
      <c r="E317" s="30"/>
      <c r="F317" s="28"/>
      <c r="G317" s="30"/>
      <c r="H317" s="30"/>
      <c r="I317" s="30"/>
    </row>
    <row r="318">
      <c r="A318" s="26"/>
      <c r="B318" s="44"/>
      <c r="C318" s="44"/>
      <c r="D318" s="45"/>
      <c r="E318" s="30"/>
      <c r="F318" s="28"/>
      <c r="G318" s="30"/>
      <c r="H318" s="30"/>
      <c r="I318" s="30"/>
    </row>
    <row r="319">
      <c r="A319" s="26"/>
      <c r="B319" s="44"/>
      <c r="C319" s="44"/>
      <c r="D319" s="45"/>
      <c r="E319" s="30"/>
      <c r="F319" s="28"/>
      <c r="G319" s="30"/>
      <c r="H319" s="30"/>
      <c r="I319" s="30"/>
    </row>
    <row r="320">
      <c r="A320" s="26"/>
      <c r="B320" s="44"/>
      <c r="C320" s="44"/>
      <c r="D320" s="45"/>
      <c r="E320" s="30"/>
      <c r="F320" s="28"/>
      <c r="G320" s="30"/>
      <c r="H320" s="30"/>
      <c r="I320" s="30"/>
    </row>
    <row r="321">
      <c r="A321" s="26"/>
      <c r="B321" s="44"/>
      <c r="C321" s="44"/>
      <c r="D321" s="45"/>
      <c r="E321" s="30"/>
      <c r="F321" s="28"/>
      <c r="G321" s="30"/>
      <c r="H321" s="30"/>
      <c r="I321" s="30"/>
    </row>
    <row r="322">
      <c r="A322" s="26"/>
      <c r="B322" s="44"/>
      <c r="C322" s="44"/>
      <c r="D322" s="45"/>
      <c r="E322" s="30"/>
      <c r="F322" s="28"/>
      <c r="G322" s="30"/>
      <c r="H322" s="30"/>
      <c r="I322" s="30"/>
    </row>
    <row r="323">
      <c r="A323" s="26"/>
      <c r="B323" s="44"/>
      <c r="C323" s="44"/>
      <c r="D323" s="45"/>
      <c r="E323" s="30"/>
      <c r="F323" s="28"/>
      <c r="G323" s="30"/>
      <c r="H323" s="30"/>
      <c r="I323" s="30"/>
    </row>
    <row r="324">
      <c r="A324" s="26"/>
      <c r="B324" s="44"/>
      <c r="C324" s="44"/>
      <c r="D324" s="45"/>
      <c r="E324" s="30"/>
      <c r="F324" s="28"/>
      <c r="G324" s="30"/>
      <c r="H324" s="30"/>
      <c r="I324" s="30"/>
    </row>
    <row r="325">
      <c r="A325" s="26"/>
      <c r="B325" s="44"/>
      <c r="C325" s="44"/>
      <c r="D325" s="45"/>
      <c r="E325" s="30"/>
      <c r="F325" s="28"/>
      <c r="G325" s="30"/>
      <c r="H325" s="30"/>
      <c r="I325" s="30"/>
    </row>
    <row r="326">
      <c r="A326" s="26"/>
      <c r="B326" s="44"/>
      <c r="C326" s="44"/>
      <c r="D326" s="45"/>
      <c r="E326" s="30"/>
      <c r="F326" s="28"/>
      <c r="G326" s="30"/>
      <c r="H326" s="30"/>
      <c r="I326" s="30"/>
    </row>
    <row r="327">
      <c r="A327" s="26"/>
      <c r="B327" s="44"/>
      <c r="C327" s="44"/>
      <c r="D327" s="45"/>
      <c r="E327" s="30"/>
      <c r="F327" s="28"/>
      <c r="G327" s="30"/>
      <c r="H327" s="30"/>
      <c r="I327" s="30"/>
    </row>
    <row r="328">
      <c r="A328" s="31"/>
      <c r="B328" s="44"/>
      <c r="C328" s="44"/>
      <c r="D328" s="45"/>
      <c r="E328" s="30"/>
      <c r="F328" s="28"/>
      <c r="G328" s="30"/>
      <c r="H328" s="30"/>
      <c r="I328" s="30"/>
    </row>
    <row r="329">
      <c r="A329" s="26"/>
      <c r="B329" s="44"/>
      <c r="C329" s="44"/>
      <c r="D329" s="45"/>
      <c r="E329" s="30"/>
      <c r="F329" s="28"/>
      <c r="G329" s="30"/>
      <c r="H329" s="30"/>
      <c r="I329" s="30"/>
    </row>
    <row r="330">
      <c r="A330" s="26"/>
      <c r="B330" s="44"/>
      <c r="C330" s="44"/>
      <c r="D330" s="45"/>
      <c r="E330" s="30"/>
      <c r="F330" s="28"/>
      <c r="G330" s="30"/>
      <c r="H330" s="30"/>
      <c r="I330" s="30"/>
    </row>
    <row r="331">
      <c r="A331" s="31"/>
      <c r="B331" s="44"/>
      <c r="C331" s="44"/>
      <c r="D331" s="45"/>
      <c r="E331" s="30"/>
      <c r="F331" s="28"/>
      <c r="G331" s="30"/>
      <c r="H331" s="30"/>
      <c r="I331" s="30"/>
    </row>
    <row r="332">
      <c r="A332" s="26"/>
      <c r="B332" s="44"/>
      <c r="C332" s="44"/>
      <c r="D332" s="45"/>
      <c r="E332" s="30"/>
      <c r="F332" s="28"/>
      <c r="G332" s="30"/>
      <c r="H332" s="30"/>
      <c r="I332" s="30"/>
    </row>
    <row r="333">
      <c r="A333" s="26"/>
      <c r="B333" s="44"/>
      <c r="C333" s="44"/>
      <c r="D333" s="45"/>
      <c r="E333" s="30"/>
      <c r="F333" s="28"/>
      <c r="G333" s="30"/>
      <c r="H333" s="30"/>
      <c r="I333" s="30"/>
    </row>
    <row r="334">
      <c r="A334" s="26"/>
      <c r="B334" s="44"/>
      <c r="C334" s="44"/>
      <c r="D334" s="45"/>
      <c r="E334" s="30"/>
      <c r="F334" s="28"/>
      <c r="G334" s="30"/>
      <c r="H334" s="30"/>
      <c r="I334" s="30"/>
    </row>
    <row r="335">
      <c r="A335" s="26"/>
      <c r="B335" s="44"/>
      <c r="C335" s="44"/>
      <c r="D335" s="45"/>
      <c r="E335" s="30"/>
      <c r="F335" s="28"/>
      <c r="G335" s="30"/>
      <c r="H335" s="30"/>
      <c r="I335" s="30"/>
    </row>
    <row r="336">
      <c r="A336" s="26"/>
      <c r="B336" s="44"/>
      <c r="C336" s="44"/>
      <c r="D336" s="45"/>
      <c r="E336" s="30"/>
      <c r="F336" s="28"/>
      <c r="G336" s="30"/>
      <c r="H336" s="30"/>
      <c r="I336" s="30"/>
    </row>
    <row r="337">
      <c r="A337" s="26"/>
      <c r="B337" s="44"/>
      <c r="C337" s="44"/>
      <c r="D337" s="45"/>
      <c r="E337" s="30"/>
      <c r="F337" s="28"/>
      <c r="G337" s="30"/>
      <c r="H337" s="30"/>
      <c r="I337" s="30"/>
    </row>
    <row r="338">
      <c r="A338" s="26"/>
      <c r="B338" s="44"/>
      <c r="C338" s="44"/>
      <c r="D338" s="45"/>
      <c r="E338" s="30"/>
      <c r="F338" s="28"/>
      <c r="G338" s="30"/>
      <c r="H338" s="30"/>
      <c r="I338" s="30"/>
    </row>
    <row r="339">
      <c r="A339" s="26"/>
      <c r="B339" s="44"/>
      <c r="C339" s="44"/>
      <c r="D339" s="45"/>
      <c r="E339" s="30"/>
      <c r="F339" s="28"/>
      <c r="G339" s="30"/>
      <c r="H339" s="30"/>
      <c r="I339" s="30"/>
    </row>
    <row r="340">
      <c r="A340" s="26"/>
      <c r="B340" s="44"/>
      <c r="C340" s="44"/>
      <c r="D340" s="45"/>
      <c r="E340" s="30"/>
      <c r="F340" s="28"/>
      <c r="G340" s="30"/>
      <c r="H340" s="30"/>
      <c r="I340" s="30"/>
    </row>
    <row r="341">
      <c r="A341" s="26"/>
      <c r="B341" s="44"/>
      <c r="C341" s="44"/>
      <c r="D341" s="45"/>
      <c r="E341" s="30"/>
      <c r="F341" s="28"/>
      <c r="G341" s="30"/>
      <c r="H341" s="30"/>
      <c r="I341" s="30"/>
    </row>
    <row r="342">
      <c r="A342" s="26"/>
      <c r="B342" s="44"/>
      <c r="C342" s="44"/>
      <c r="D342" s="45"/>
      <c r="E342" s="30"/>
      <c r="F342" s="28"/>
      <c r="G342" s="30"/>
      <c r="H342" s="30"/>
      <c r="I342" s="30"/>
    </row>
    <row r="343">
      <c r="A343" s="26"/>
      <c r="B343" s="44"/>
      <c r="C343" s="44"/>
      <c r="D343" s="45"/>
      <c r="E343" s="30"/>
      <c r="F343" s="28"/>
      <c r="G343" s="30"/>
      <c r="H343" s="30"/>
      <c r="I343" s="30"/>
    </row>
    <row r="344">
      <c r="A344" s="26"/>
      <c r="B344" s="44"/>
      <c r="C344" s="44"/>
      <c r="D344" s="45"/>
      <c r="E344" s="30"/>
      <c r="F344" s="28"/>
      <c r="G344" s="30"/>
      <c r="H344" s="30"/>
      <c r="I344" s="30"/>
    </row>
    <row r="345">
      <c r="A345" s="31"/>
      <c r="B345" s="44"/>
      <c r="C345" s="44"/>
      <c r="D345" s="45"/>
      <c r="E345" s="30"/>
      <c r="F345" s="28"/>
      <c r="G345" s="30"/>
      <c r="H345" s="30"/>
      <c r="I345" s="30"/>
    </row>
    <row r="346">
      <c r="A346" s="26"/>
      <c r="B346" s="44"/>
      <c r="C346" s="44"/>
      <c r="D346" s="45"/>
      <c r="E346" s="30"/>
      <c r="F346" s="28"/>
      <c r="G346" s="30"/>
      <c r="H346" s="30"/>
      <c r="I346" s="30"/>
    </row>
    <row r="347">
      <c r="A347" s="31"/>
      <c r="B347" s="44"/>
      <c r="C347" s="44"/>
      <c r="D347" s="45"/>
      <c r="E347" s="30"/>
      <c r="F347" s="28"/>
      <c r="G347" s="30"/>
      <c r="H347" s="30"/>
      <c r="I347" s="30"/>
    </row>
    <row r="348">
      <c r="A348" s="26"/>
      <c r="B348" s="44"/>
      <c r="C348" s="44"/>
      <c r="D348" s="45"/>
      <c r="E348" s="30"/>
      <c r="F348" s="28"/>
      <c r="G348" s="30"/>
      <c r="H348" s="30"/>
      <c r="I348" s="30"/>
    </row>
    <row r="349">
      <c r="A349" s="26"/>
      <c r="B349" s="44"/>
      <c r="C349" s="44"/>
      <c r="D349" s="45"/>
      <c r="E349" s="30"/>
      <c r="F349" s="28"/>
      <c r="G349" s="30"/>
      <c r="H349" s="30"/>
      <c r="I349" s="30"/>
    </row>
    <row r="350">
      <c r="A350" s="26"/>
      <c r="B350" s="44"/>
      <c r="C350" s="44"/>
      <c r="D350" s="45"/>
      <c r="E350" s="30"/>
      <c r="F350" s="28"/>
      <c r="G350" s="30"/>
      <c r="H350" s="30"/>
      <c r="I350" s="30"/>
    </row>
    <row r="351">
      <c r="A351" s="26"/>
      <c r="B351" s="44"/>
      <c r="C351" s="44"/>
      <c r="D351" s="45"/>
      <c r="E351" s="30"/>
      <c r="F351" s="28"/>
      <c r="G351" s="30"/>
      <c r="H351" s="30"/>
      <c r="I351" s="30"/>
    </row>
    <row r="352">
      <c r="A352" s="31"/>
      <c r="B352" s="44"/>
      <c r="C352" s="44"/>
      <c r="D352" s="45"/>
      <c r="E352" s="30"/>
      <c r="F352" s="28"/>
      <c r="G352" s="30"/>
      <c r="H352" s="30"/>
      <c r="I352" s="30"/>
    </row>
    <row r="353">
      <c r="A353" s="26"/>
      <c r="B353" s="44"/>
      <c r="C353" s="44"/>
      <c r="D353" s="45"/>
      <c r="E353" s="30"/>
      <c r="F353" s="28"/>
      <c r="G353" s="30"/>
      <c r="H353" s="30"/>
      <c r="I353" s="30"/>
    </row>
    <row r="354">
      <c r="A354" s="26"/>
      <c r="B354" s="44"/>
      <c r="C354" s="44"/>
      <c r="D354" s="45"/>
      <c r="E354" s="30"/>
      <c r="F354" s="28"/>
      <c r="G354" s="30"/>
      <c r="H354" s="30"/>
      <c r="I354" s="30"/>
    </row>
    <row r="355">
      <c r="A355" s="26"/>
      <c r="B355" s="44"/>
      <c r="C355" s="44"/>
      <c r="D355" s="45"/>
      <c r="E355" s="30"/>
      <c r="F355" s="28"/>
      <c r="G355" s="30"/>
      <c r="H355" s="30"/>
      <c r="I355" s="30"/>
    </row>
    <row r="356">
      <c r="A356" s="31"/>
      <c r="B356" s="44"/>
      <c r="C356" s="44"/>
      <c r="D356" s="45"/>
      <c r="E356" s="30"/>
      <c r="F356" s="28"/>
      <c r="G356" s="30"/>
      <c r="H356" s="30"/>
      <c r="I356" s="30"/>
    </row>
    <row r="357">
      <c r="A357" s="31"/>
      <c r="B357" s="44"/>
      <c r="C357" s="44"/>
      <c r="D357" s="45"/>
      <c r="E357" s="30"/>
      <c r="F357" s="28"/>
      <c r="G357" s="30"/>
      <c r="H357" s="30"/>
      <c r="I357" s="30"/>
    </row>
    <row r="358">
      <c r="A358" s="26"/>
      <c r="B358" s="44"/>
      <c r="C358" s="44"/>
      <c r="D358" s="45"/>
      <c r="E358" s="30"/>
      <c r="F358" s="28"/>
      <c r="G358" s="30"/>
      <c r="H358" s="30"/>
      <c r="I358" s="30"/>
    </row>
    <row r="359">
      <c r="A359" s="26"/>
      <c r="B359" s="44"/>
      <c r="C359" s="44"/>
      <c r="D359" s="45"/>
      <c r="E359" s="30"/>
      <c r="F359" s="28"/>
      <c r="G359" s="30"/>
      <c r="H359" s="30"/>
      <c r="I359" s="30"/>
    </row>
    <row r="360">
      <c r="A360" s="26"/>
      <c r="B360" s="44"/>
      <c r="C360" s="44"/>
      <c r="D360" s="45"/>
      <c r="E360" s="30"/>
      <c r="F360" s="28"/>
      <c r="G360" s="30"/>
      <c r="H360" s="30"/>
      <c r="I360" s="30"/>
    </row>
    <row r="361">
      <c r="A361" s="31"/>
      <c r="B361" s="44"/>
      <c r="C361" s="44"/>
      <c r="D361" s="45"/>
      <c r="E361" s="30"/>
      <c r="F361" s="28"/>
      <c r="G361" s="30"/>
      <c r="H361" s="30"/>
      <c r="I361" s="30"/>
    </row>
    <row r="362">
      <c r="A362" s="26"/>
      <c r="B362" s="44"/>
      <c r="C362" s="44"/>
      <c r="D362" s="45"/>
      <c r="E362" s="30"/>
      <c r="F362" s="28"/>
      <c r="G362" s="30"/>
      <c r="H362" s="30"/>
      <c r="I362" s="30"/>
    </row>
    <row r="363">
      <c r="A363" s="26"/>
      <c r="B363" s="44"/>
      <c r="C363" s="44"/>
      <c r="D363" s="45"/>
      <c r="E363" s="30"/>
      <c r="F363" s="28"/>
      <c r="G363" s="30"/>
      <c r="H363" s="30"/>
      <c r="I363" s="30"/>
    </row>
    <row r="364">
      <c r="A364" s="26"/>
      <c r="B364" s="44"/>
      <c r="C364" s="44"/>
      <c r="D364" s="45"/>
      <c r="E364" s="30"/>
      <c r="F364" s="28"/>
      <c r="G364" s="30"/>
      <c r="H364" s="30"/>
      <c r="I364" s="30"/>
    </row>
    <row r="365">
      <c r="A365" s="26"/>
      <c r="B365" s="44"/>
      <c r="C365" s="44"/>
      <c r="D365" s="45"/>
      <c r="E365" s="30"/>
      <c r="F365" s="28"/>
      <c r="G365" s="30"/>
      <c r="H365" s="30"/>
      <c r="I365" s="30"/>
    </row>
    <row r="366">
      <c r="A366" s="31"/>
      <c r="B366" s="44"/>
      <c r="C366" s="44"/>
      <c r="D366" s="45"/>
      <c r="E366" s="30"/>
      <c r="F366" s="28"/>
      <c r="G366" s="30"/>
      <c r="H366" s="30"/>
      <c r="I366" s="30"/>
    </row>
    <row r="367">
      <c r="A367" s="26"/>
      <c r="B367" s="44"/>
      <c r="C367" s="44"/>
      <c r="D367" s="45"/>
      <c r="E367" s="30"/>
      <c r="F367" s="28"/>
      <c r="G367" s="30"/>
      <c r="H367" s="30"/>
      <c r="I367" s="30"/>
    </row>
    <row r="368">
      <c r="A368" s="26"/>
      <c r="B368" s="44"/>
      <c r="C368" s="44"/>
      <c r="D368" s="45"/>
      <c r="E368" s="30"/>
      <c r="F368" s="28"/>
      <c r="G368" s="30"/>
      <c r="H368" s="30"/>
      <c r="I368" s="30"/>
    </row>
    <row r="369">
      <c r="A369" s="26"/>
      <c r="B369" s="44"/>
      <c r="C369" s="44"/>
      <c r="D369" s="45"/>
      <c r="E369" s="30"/>
      <c r="F369" s="28"/>
      <c r="G369" s="30"/>
      <c r="H369" s="30"/>
      <c r="I369" s="30"/>
    </row>
    <row r="370">
      <c r="A370" s="26"/>
      <c r="B370" s="44"/>
      <c r="C370" s="44"/>
      <c r="D370" s="45"/>
      <c r="E370" s="30"/>
      <c r="F370" s="28"/>
      <c r="G370" s="30"/>
      <c r="H370" s="30"/>
      <c r="I370" s="30"/>
    </row>
    <row r="371">
      <c r="A371" s="26"/>
      <c r="B371" s="44"/>
      <c r="C371" s="44"/>
      <c r="D371" s="45"/>
      <c r="E371" s="30"/>
      <c r="F371" s="28"/>
      <c r="G371" s="30"/>
      <c r="H371" s="30"/>
      <c r="I371" s="30"/>
    </row>
    <row r="372">
      <c r="A372" s="26"/>
      <c r="B372" s="44"/>
      <c r="C372" s="44"/>
      <c r="D372" s="45"/>
      <c r="E372" s="30"/>
      <c r="F372" s="28"/>
      <c r="G372" s="30"/>
      <c r="H372" s="30"/>
      <c r="I372" s="30"/>
    </row>
    <row r="373">
      <c r="A373" s="26"/>
      <c r="B373" s="44"/>
      <c r="C373" s="44"/>
      <c r="D373" s="45"/>
      <c r="E373" s="30"/>
      <c r="F373" s="28"/>
      <c r="G373" s="30"/>
      <c r="H373" s="30"/>
      <c r="I373" s="30"/>
    </row>
    <row r="374">
      <c r="A374" s="26"/>
      <c r="B374" s="44"/>
      <c r="C374" s="44"/>
      <c r="D374" s="45"/>
      <c r="E374" s="30"/>
      <c r="F374" s="28"/>
      <c r="G374" s="30"/>
      <c r="H374" s="30"/>
      <c r="I374" s="30"/>
    </row>
    <row r="375">
      <c r="A375" s="26"/>
      <c r="B375" s="44"/>
      <c r="C375" s="44"/>
      <c r="D375" s="45"/>
      <c r="E375" s="30"/>
      <c r="F375" s="28"/>
      <c r="G375" s="30"/>
      <c r="H375" s="30"/>
      <c r="I375" s="30"/>
    </row>
    <row r="376">
      <c r="A376" s="26"/>
      <c r="B376" s="44"/>
      <c r="C376" s="44"/>
      <c r="D376" s="45"/>
      <c r="E376" s="30"/>
      <c r="F376" s="28"/>
      <c r="G376" s="30"/>
      <c r="H376" s="30"/>
      <c r="I376" s="30"/>
    </row>
    <row r="377">
      <c r="A377" s="26"/>
      <c r="B377" s="44"/>
      <c r="C377" s="44"/>
      <c r="D377" s="45"/>
      <c r="E377" s="30"/>
      <c r="F377" s="28"/>
      <c r="G377" s="30"/>
      <c r="H377" s="30"/>
      <c r="I377" s="30"/>
    </row>
    <row r="378">
      <c r="A378" s="26"/>
      <c r="B378" s="44"/>
      <c r="C378" s="44"/>
      <c r="D378" s="45"/>
      <c r="E378" s="30"/>
      <c r="F378" s="28"/>
      <c r="G378" s="30"/>
      <c r="H378" s="30"/>
      <c r="I378" s="30"/>
    </row>
    <row r="379">
      <c r="A379" s="26"/>
      <c r="B379" s="44"/>
      <c r="C379" s="44"/>
      <c r="D379" s="45"/>
      <c r="E379" s="30"/>
      <c r="F379" s="28"/>
      <c r="G379" s="30"/>
      <c r="H379" s="30"/>
      <c r="I379" s="30"/>
    </row>
    <row r="380">
      <c r="A380" s="26"/>
      <c r="B380" s="44"/>
      <c r="C380" s="44"/>
      <c r="D380" s="45"/>
      <c r="E380" s="30"/>
      <c r="F380" s="28"/>
      <c r="G380" s="30"/>
      <c r="H380" s="30"/>
      <c r="I380" s="30"/>
    </row>
    <row r="381">
      <c r="A381" s="26"/>
      <c r="B381" s="44"/>
      <c r="C381" s="44"/>
      <c r="D381" s="45"/>
      <c r="E381" s="30"/>
      <c r="F381" s="28"/>
      <c r="G381" s="30"/>
      <c r="H381" s="30"/>
      <c r="I381" s="30"/>
    </row>
    <row r="382">
      <c r="A382" s="26"/>
      <c r="B382" s="44"/>
      <c r="C382" s="44"/>
      <c r="D382" s="45"/>
      <c r="E382" s="30"/>
      <c r="F382" s="28"/>
      <c r="G382" s="30"/>
      <c r="H382" s="30"/>
      <c r="I382" s="30"/>
    </row>
    <row r="383">
      <c r="A383" s="31"/>
      <c r="B383" s="44"/>
      <c r="C383" s="44"/>
      <c r="D383" s="45"/>
      <c r="E383" s="30"/>
      <c r="F383" s="28"/>
      <c r="G383" s="30"/>
      <c r="H383" s="30"/>
      <c r="I383" s="30"/>
    </row>
    <row r="384">
      <c r="A384" s="26"/>
      <c r="B384" s="44"/>
      <c r="C384" s="44"/>
      <c r="D384" s="45"/>
      <c r="E384" s="30"/>
      <c r="F384" s="28"/>
      <c r="G384" s="30"/>
      <c r="H384" s="30"/>
      <c r="I384" s="30"/>
    </row>
    <row r="385">
      <c r="A385" s="26"/>
      <c r="B385" s="44"/>
      <c r="C385" s="44"/>
      <c r="D385" s="45"/>
      <c r="E385" s="30"/>
      <c r="F385" s="28"/>
      <c r="G385" s="30"/>
      <c r="H385" s="30"/>
      <c r="I385" s="30"/>
    </row>
    <row r="386">
      <c r="A386" s="26"/>
      <c r="B386" s="44"/>
      <c r="C386" s="44"/>
      <c r="D386" s="45"/>
      <c r="E386" s="30"/>
      <c r="F386" s="28"/>
      <c r="G386" s="30"/>
      <c r="H386" s="30"/>
      <c r="I386" s="30"/>
    </row>
    <row r="387">
      <c r="A387" s="26"/>
      <c r="B387" s="44"/>
      <c r="C387" s="44"/>
      <c r="D387" s="45"/>
      <c r="E387" s="30"/>
      <c r="F387" s="28"/>
      <c r="G387" s="30"/>
      <c r="H387" s="30"/>
      <c r="I387" s="30"/>
    </row>
    <row r="388">
      <c r="A388" s="26"/>
      <c r="B388" s="44"/>
      <c r="C388" s="44"/>
      <c r="D388" s="45"/>
      <c r="E388" s="30"/>
      <c r="F388" s="28"/>
      <c r="G388" s="30"/>
      <c r="H388" s="30"/>
      <c r="I388" s="30"/>
    </row>
    <row r="389">
      <c r="A389" s="26"/>
      <c r="B389" s="44"/>
      <c r="C389" s="44"/>
      <c r="D389" s="45"/>
      <c r="E389" s="30"/>
      <c r="F389" s="28"/>
      <c r="G389" s="30"/>
      <c r="H389" s="30"/>
      <c r="I389" s="30"/>
    </row>
    <row r="390">
      <c r="A390" s="26"/>
      <c r="B390" s="44"/>
      <c r="C390" s="44"/>
      <c r="D390" s="45"/>
      <c r="E390" s="30"/>
      <c r="F390" s="28"/>
      <c r="G390" s="30"/>
      <c r="H390" s="30"/>
      <c r="I390" s="30"/>
    </row>
    <row r="391">
      <c r="A391" s="26"/>
      <c r="B391" s="44"/>
      <c r="C391" s="44"/>
      <c r="D391" s="45"/>
      <c r="E391" s="30"/>
      <c r="F391" s="28"/>
      <c r="G391" s="30"/>
      <c r="H391" s="30"/>
      <c r="I391" s="30"/>
    </row>
    <row r="392">
      <c r="A392" s="26"/>
      <c r="B392" s="44"/>
      <c r="C392" s="44"/>
      <c r="D392" s="45"/>
      <c r="E392" s="30"/>
      <c r="F392" s="28"/>
      <c r="G392" s="30"/>
      <c r="H392" s="30"/>
      <c r="I392" s="30"/>
    </row>
    <row r="393">
      <c r="A393" s="31"/>
      <c r="B393" s="44"/>
      <c r="C393" s="44"/>
      <c r="D393" s="45"/>
      <c r="E393" s="30"/>
      <c r="F393" s="28"/>
      <c r="G393" s="30"/>
      <c r="H393" s="30"/>
      <c r="I393" s="30"/>
    </row>
    <row r="394">
      <c r="A394" s="31"/>
      <c r="B394" s="44"/>
      <c r="C394" s="44"/>
      <c r="D394" s="45"/>
      <c r="E394" s="30"/>
      <c r="F394" s="28"/>
      <c r="G394" s="30"/>
      <c r="H394" s="30"/>
      <c r="I394" s="30"/>
    </row>
    <row r="395">
      <c r="A395" s="26"/>
      <c r="B395" s="44"/>
      <c r="C395" s="44"/>
      <c r="D395" s="45"/>
      <c r="E395" s="30"/>
      <c r="F395" s="28"/>
      <c r="G395" s="30"/>
      <c r="H395" s="30"/>
      <c r="I395" s="30"/>
    </row>
    <row r="396">
      <c r="A396" s="26"/>
      <c r="B396" s="44"/>
      <c r="C396" s="44"/>
      <c r="D396" s="45"/>
      <c r="E396" s="30"/>
      <c r="F396" s="28"/>
      <c r="G396" s="30"/>
      <c r="H396" s="30"/>
      <c r="I396" s="30"/>
    </row>
    <row r="397">
      <c r="A397" s="26"/>
      <c r="B397" s="44"/>
      <c r="C397" s="44"/>
      <c r="D397" s="45"/>
      <c r="E397" s="30"/>
      <c r="F397" s="28"/>
      <c r="G397" s="30"/>
      <c r="H397" s="30"/>
      <c r="I397" s="30"/>
    </row>
    <row r="398">
      <c r="A398" s="26"/>
      <c r="B398" s="44"/>
      <c r="C398" s="44"/>
      <c r="D398" s="45"/>
      <c r="E398" s="30"/>
      <c r="F398" s="28"/>
      <c r="G398" s="30"/>
      <c r="H398" s="30"/>
      <c r="I398" s="30"/>
    </row>
    <row r="399">
      <c r="A399" s="26"/>
      <c r="B399" s="44"/>
      <c r="C399" s="44"/>
      <c r="D399" s="45"/>
      <c r="E399" s="30"/>
      <c r="F399" s="28"/>
      <c r="G399" s="30"/>
      <c r="H399" s="30"/>
      <c r="I399" s="30"/>
    </row>
    <row r="400">
      <c r="A400" s="26"/>
      <c r="B400" s="44"/>
      <c r="C400" s="44"/>
      <c r="D400" s="45"/>
      <c r="E400" s="30"/>
      <c r="F400" s="28"/>
      <c r="G400" s="30"/>
      <c r="H400" s="30"/>
      <c r="I400" s="30"/>
    </row>
    <row r="401">
      <c r="A401" s="26"/>
      <c r="B401" s="44"/>
      <c r="C401" s="44"/>
      <c r="D401" s="45"/>
      <c r="E401" s="30"/>
      <c r="F401" s="28"/>
      <c r="G401" s="30"/>
      <c r="H401" s="30"/>
      <c r="I401" s="30"/>
    </row>
    <row r="402">
      <c r="A402" s="26"/>
      <c r="B402" s="44"/>
      <c r="C402" s="44"/>
      <c r="D402" s="45"/>
      <c r="E402" s="30"/>
      <c r="F402" s="28"/>
      <c r="G402" s="30"/>
      <c r="H402" s="30"/>
      <c r="I402" s="30"/>
    </row>
    <row r="403">
      <c r="A403" s="26"/>
      <c r="B403" s="44"/>
      <c r="C403" s="44"/>
      <c r="D403" s="45"/>
      <c r="E403" s="30"/>
      <c r="F403" s="28"/>
      <c r="G403" s="30"/>
      <c r="H403" s="30"/>
      <c r="I403" s="30"/>
    </row>
    <row r="404">
      <c r="A404" s="26"/>
      <c r="B404" s="44"/>
      <c r="C404" s="44"/>
      <c r="D404" s="45"/>
      <c r="E404" s="30"/>
      <c r="F404" s="28"/>
      <c r="G404" s="30"/>
      <c r="H404" s="30"/>
      <c r="I404" s="30"/>
    </row>
    <row r="405">
      <c r="A405" s="26"/>
      <c r="B405" s="44"/>
      <c r="C405" s="44"/>
      <c r="D405" s="45"/>
      <c r="E405" s="30"/>
      <c r="F405" s="28"/>
      <c r="G405" s="30"/>
      <c r="H405" s="30"/>
      <c r="I405" s="30"/>
    </row>
    <row r="406">
      <c r="A406" s="26"/>
      <c r="B406" s="44"/>
      <c r="C406" s="44"/>
      <c r="D406" s="45"/>
      <c r="E406" s="30"/>
      <c r="F406" s="28"/>
      <c r="G406" s="30"/>
      <c r="H406" s="30"/>
      <c r="I406" s="30"/>
    </row>
    <row r="407">
      <c r="A407" s="31"/>
      <c r="B407" s="44"/>
      <c r="C407" s="44"/>
      <c r="D407" s="45"/>
      <c r="E407" s="30"/>
      <c r="F407" s="28"/>
      <c r="G407" s="30"/>
      <c r="H407" s="30"/>
      <c r="I407" s="30"/>
    </row>
    <row r="408">
      <c r="A408" s="26"/>
      <c r="B408" s="44"/>
      <c r="C408" s="44"/>
      <c r="D408" s="45"/>
      <c r="E408" s="30"/>
      <c r="F408" s="28"/>
      <c r="G408" s="30"/>
      <c r="H408" s="30"/>
      <c r="I408" s="30"/>
    </row>
    <row r="409">
      <c r="A409" s="26"/>
      <c r="B409" s="44"/>
      <c r="C409" s="44"/>
      <c r="D409" s="45"/>
      <c r="E409" s="30"/>
      <c r="F409" s="28"/>
      <c r="G409" s="30"/>
      <c r="H409" s="30"/>
      <c r="I409" s="30"/>
    </row>
    <row r="410">
      <c r="A410" s="26"/>
      <c r="B410" s="44"/>
      <c r="C410" s="44"/>
      <c r="D410" s="45"/>
      <c r="E410" s="30"/>
      <c r="F410" s="28"/>
      <c r="G410" s="30"/>
      <c r="H410" s="30"/>
      <c r="I410" s="30"/>
    </row>
    <row r="411">
      <c r="A411" s="26"/>
      <c r="B411" s="44"/>
      <c r="C411" s="44"/>
      <c r="D411" s="45"/>
      <c r="E411" s="30"/>
      <c r="F411" s="28"/>
      <c r="G411" s="30"/>
      <c r="H411" s="30"/>
      <c r="I411" s="30"/>
    </row>
    <row r="412">
      <c r="A412" s="26"/>
      <c r="B412" s="44"/>
      <c r="C412" s="44"/>
      <c r="D412" s="45"/>
      <c r="E412" s="30"/>
      <c r="F412" s="28"/>
      <c r="G412" s="30"/>
      <c r="H412" s="30"/>
      <c r="I412" s="30"/>
    </row>
    <row r="413">
      <c r="A413" s="26"/>
      <c r="B413" s="44"/>
      <c r="C413" s="44"/>
      <c r="D413" s="45"/>
      <c r="E413" s="30"/>
      <c r="F413" s="28"/>
      <c r="G413" s="30"/>
      <c r="H413" s="30"/>
      <c r="I413" s="30"/>
    </row>
    <row r="414">
      <c r="A414" s="31"/>
      <c r="B414" s="44"/>
      <c r="C414" s="44"/>
      <c r="D414" s="45"/>
      <c r="E414" s="30"/>
      <c r="F414" s="28"/>
      <c r="G414" s="30"/>
      <c r="H414" s="30"/>
      <c r="I414" s="30"/>
    </row>
    <row r="415">
      <c r="A415" s="26"/>
      <c r="B415" s="44"/>
      <c r="C415" s="44"/>
      <c r="D415" s="45"/>
      <c r="E415" s="30"/>
      <c r="F415" s="28"/>
      <c r="G415" s="30"/>
      <c r="H415" s="30"/>
      <c r="I415" s="30"/>
    </row>
    <row r="416">
      <c r="A416" s="26"/>
      <c r="B416" s="44"/>
      <c r="C416" s="44"/>
      <c r="D416" s="45"/>
      <c r="E416" s="30"/>
      <c r="F416" s="28"/>
      <c r="G416" s="30"/>
      <c r="H416" s="30"/>
      <c r="I416" s="30"/>
    </row>
    <row r="417">
      <c r="A417" s="26"/>
      <c r="B417" s="44"/>
      <c r="C417" s="44"/>
      <c r="D417" s="45"/>
      <c r="E417" s="30"/>
      <c r="F417" s="28"/>
      <c r="G417" s="30"/>
      <c r="H417" s="30"/>
      <c r="I417" s="30"/>
    </row>
    <row r="418">
      <c r="A418" s="26"/>
      <c r="B418" s="44"/>
      <c r="C418" s="44"/>
      <c r="D418" s="45"/>
      <c r="E418" s="30"/>
      <c r="F418" s="28"/>
      <c r="G418" s="30"/>
      <c r="H418" s="30"/>
      <c r="I418" s="30"/>
    </row>
    <row r="419">
      <c r="A419" s="26"/>
      <c r="B419" s="44"/>
      <c r="C419" s="44"/>
      <c r="D419" s="45"/>
      <c r="E419" s="30"/>
      <c r="F419" s="28"/>
      <c r="G419" s="30"/>
      <c r="H419" s="30"/>
      <c r="I419" s="30"/>
    </row>
    <row r="420">
      <c r="A420" s="26"/>
      <c r="B420" s="44"/>
      <c r="C420" s="44"/>
      <c r="D420" s="45"/>
      <c r="E420" s="30"/>
      <c r="F420" s="28"/>
      <c r="G420" s="30"/>
      <c r="H420" s="30"/>
      <c r="I420" s="30"/>
    </row>
    <row r="421">
      <c r="A421" s="26"/>
      <c r="B421" s="44"/>
      <c r="C421" s="44"/>
      <c r="D421" s="45"/>
      <c r="E421" s="30"/>
      <c r="F421" s="28"/>
      <c r="G421" s="30"/>
      <c r="H421" s="30"/>
      <c r="I421" s="30"/>
    </row>
    <row r="422">
      <c r="A422" s="26"/>
      <c r="B422" s="44"/>
      <c r="C422" s="44"/>
      <c r="D422" s="45"/>
      <c r="E422" s="30"/>
      <c r="F422" s="28"/>
      <c r="G422" s="30"/>
      <c r="H422" s="30"/>
      <c r="I422" s="30"/>
    </row>
    <row r="423">
      <c r="A423" s="26"/>
      <c r="B423" s="44"/>
      <c r="C423" s="44"/>
      <c r="D423" s="45"/>
      <c r="E423" s="30"/>
      <c r="F423" s="28"/>
      <c r="G423" s="30"/>
      <c r="H423" s="30"/>
      <c r="I423" s="30"/>
    </row>
    <row r="424">
      <c r="A424" s="26"/>
      <c r="B424" s="44"/>
      <c r="C424" s="44"/>
      <c r="D424" s="45"/>
      <c r="E424" s="30"/>
      <c r="F424" s="28"/>
      <c r="G424" s="30"/>
      <c r="H424" s="30"/>
      <c r="I424" s="30"/>
    </row>
    <row r="425">
      <c r="A425" s="26"/>
      <c r="B425" s="44"/>
      <c r="C425" s="44"/>
      <c r="D425" s="45"/>
      <c r="E425" s="30"/>
      <c r="F425" s="28"/>
      <c r="G425" s="30"/>
      <c r="H425" s="30"/>
      <c r="I425" s="30"/>
    </row>
    <row r="426">
      <c r="A426" s="31"/>
      <c r="B426" s="44"/>
      <c r="C426" s="44"/>
      <c r="D426" s="45"/>
      <c r="E426" s="30"/>
      <c r="F426" s="28"/>
      <c r="G426" s="30"/>
      <c r="H426" s="30"/>
      <c r="I426" s="30"/>
    </row>
    <row r="427">
      <c r="A427" s="26"/>
      <c r="B427" s="44"/>
      <c r="C427" s="44"/>
      <c r="D427" s="45"/>
      <c r="E427" s="30"/>
      <c r="F427" s="28"/>
      <c r="G427" s="30"/>
      <c r="H427" s="30"/>
      <c r="I427" s="30"/>
    </row>
    <row r="428">
      <c r="A428" s="26"/>
      <c r="B428" s="44"/>
      <c r="C428" s="44"/>
      <c r="D428" s="45"/>
      <c r="E428" s="30"/>
      <c r="F428" s="28"/>
      <c r="G428" s="30"/>
      <c r="H428" s="30"/>
      <c r="I428" s="30"/>
    </row>
    <row r="429">
      <c r="A429" s="26"/>
      <c r="B429" s="44"/>
      <c r="C429" s="44"/>
      <c r="D429" s="45"/>
      <c r="E429" s="30"/>
      <c r="F429" s="28"/>
      <c r="G429" s="30"/>
      <c r="H429" s="30"/>
      <c r="I429" s="30"/>
    </row>
    <row r="430">
      <c r="A430" s="26"/>
      <c r="B430" s="44"/>
      <c r="C430" s="44"/>
      <c r="D430" s="45"/>
      <c r="E430" s="30"/>
      <c r="F430" s="28"/>
      <c r="G430" s="30"/>
      <c r="H430" s="30"/>
      <c r="I430" s="30"/>
    </row>
    <row r="431">
      <c r="A431" s="31"/>
      <c r="B431" s="44"/>
      <c r="C431" s="44"/>
      <c r="D431" s="45"/>
      <c r="E431" s="30"/>
      <c r="F431" s="28"/>
      <c r="G431" s="30"/>
      <c r="H431" s="30"/>
      <c r="I431" s="30"/>
    </row>
    <row r="432">
      <c r="A432" s="26"/>
      <c r="B432" s="44"/>
      <c r="C432" s="44"/>
      <c r="D432" s="45"/>
      <c r="E432" s="30"/>
      <c r="F432" s="28"/>
      <c r="G432" s="30"/>
      <c r="H432" s="30"/>
      <c r="I432" s="30"/>
    </row>
    <row r="433">
      <c r="A433" s="31"/>
      <c r="B433" s="44"/>
      <c r="C433" s="44"/>
      <c r="D433" s="45"/>
      <c r="E433" s="30"/>
      <c r="F433" s="28"/>
      <c r="G433" s="30"/>
      <c r="H433" s="30"/>
      <c r="I433" s="30"/>
    </row>
    <row r="434">
      <c r="A434" s="26"/>
      <c r="B434" s="44"/>
      <c r="C434" s="44"/>
      <c r="D434" s="45"/>
      <c r="E434" s="30"/>
      <c r="F434" s="28"/>
      <c r="G434" s="30"/>
      <c r="H434" s="30"/>
      <c r="I434" s="30"/>
    </row>
    <row r="435">
      <c r="A435" s="26"/>
      <c r="B435" s="44"/>
      <c r="C435" s="44"/>
      <c r="D435" s="45"/>
      <c r="E435" s="30"/>
      <c r="F435" s="28"/>
      <c r="G435" s="30"/>
      <c r="H435" s="30"/>
      <c r="I435" s="30"/>
    </row>
    <row r="436">
      <c r="A436" s="26"/>
      <c r="B436" s="44"/>
      <c r="C436" s="44"/>
      <c r="D436" s="45"/>
      <c r="E436" s="30"/>
      <c r="F436" s="28"/>
      <c r="G436" s="30"/>
      <c r="H436" s="30"/>
      <c r="I436" s="30"/>
    </row>
    <row r="437">
      <c r="A437" s="26"/>
      <c r="B437" s="44"/>
      <c r="C437" s="44"/>
      <c r="D437" s="45"/>
      <c r="E437" s="30"/>
      <c r="F437" s="28"/>
      <c r="G437" s="30"/>
      <c r="H437" s="30"/>
      <c r="I437" s="30"/>
    </row>
    <row r="438">
      <c r="A438" s="26"/>
      <c r="B438" s="44"/>
      <c r="C438" s="44"/>
      <c r="D438" s="45"/>
      <c r="E438" s="30"/>
      <c r="F438" s="28"/>
      <c r="G438" s="30"/>
      <c r="H438" s="30"/>
      <c r="I438" s="30"/>
    </row>
    <row r="439">
      <c r="A439" s="26"/>
      <c r="B439" s="44"/>
      <c r="C439" s="44"/>
      <c r="D439" s="45"/>
      <c r="E439" s="30"/>
      <c r="F439" s="28"/>
      <c r="G439" s="30"/>
      <c r="H439" s="30"/>
      <c r="I439" s="30"/>
    </row>
    <row r="440">
      <c r="A440" s="26"/>
      <c r="B440" s="44"/>
      <c r="C440" s="44"/>
      <c r="D440" s="45"/>
      <c r="E440" s="30"/>
      <c r="F440" s="28"/>
      <c r="G440" s="30"/>
      <c r="H440" s="30"/>
      <c r="I440" s="30"/>
    </row>
    <row r="441">
      <c r="A441" s="26"/>
      <c r="B441" s="44"/>
      <c r="C441" s="44"/>
      <c r="D441" s="45"/>
      <c r="E441" s="30"/>
      <c r="F441" s="28"/>
      <c r="G441" s="30"/>
      <c r="H441" s="30"/>
      <c r="I441" s="30"/>
    </row>
    <row r="442">
      <c r="A442" s="26"/>
      <c r="B442" s="44"/>
      <c r="C442" s="44"/>
      <c r="D442" s="45"/>
      <c r="E442" s="30"/>
      <c r="F442" s="28"/>
      <c r="G442" s="30"/>
      <c r="H442" s="30"/>
      <c r="I442" s="30"/>
    </row>
    <row r="443">
      <c r="A443" s="26"/>
      <c r="B443" s="44"/>
      <c r="C443" s="44"/>
      <c r="D443" s="45"/>
      <c r="E443" s="30"/>
      <c r="F443" s="28"/>
      <c r="G443" s="30"/>
      <c r="H443" s="30"/>
      <c r="I443" s="30"/>
    </row>
    <row r="444">
      <c r="A444" s="26"/>
      <c r="B444" s="44"/>
      <c r="C444" s="44"/>
      <c r="D444" s="45"/>
      <c r="E444" s="30"/>
      <c r="F444" s="28"/>
      <c r="G444" s="30"/>
      <c r="H444" s="30"/>
      <c r="I444" s="30"/>
    </row>
    <row r="445">
      <c r="A445" s="26"/>
      <c r="B445" s="44"/>
      <c r="C445" s="44"/>
      <c r="D445" s="45"/>
      <c r="E445" s="30"/>
      <c r="F445" s="28"/>
      <c r="G445" s="30"/>
      <c r="H445" s="30"/>
      <c r="I445" s="30"/>
    </row>
    <row r="446">
      <c r="A446" s="26"/>
      <c r="B446" s="44"/>
      <c r="C446" s="44"/>
      <c r="D446" s="45"/>
      <c r="E446" s="30"/>
      <c r="F446" s="28"/>
      <c r="G446" s="30"/>
      <c r="H446" s="30"/>
      <c r="I446" s="30"/>
    </row>
    <row r="447">
      <c r="A447" s="26"/>
      <c r="B447" s="44"/>
      <c r="C447" s="44"/>
      <c r="D447" s="45"/>
      <c r="E447" s="30"/>
      <c r="F447" s="28"/>
      <c r="G447" s="30"/>
      <c r="H447" s="30"/>
      <c r="I447" s="30"/>
    </row>
    <row r="448">
      <c r="A448" s="26"/>
      <c r="B448" s="44"/>
      <c r="C448" s="44"/>
      <c r="D448" s="45"/>
      <c r="E448" s="30"/>
      <c r="F448" s="28"/>
      <c r="G448" s="30"/>
      <c r="H448" s="30"/>
      <c r="I448" s="30"/>
    </row>
    <row r="449">
      <c r="A449" s="31"/>
      <c r="B449" s="44"/>
      <c r="C449" s="44"/>
      <c r="D449" s="45"/>
      <c r="E449" s="30"/>
      <c r="F449" s="28"/>
      <c r="G449" s="30"/>
      <c r="H449" s="30"/>
      <c r="I449" s="30"/>
    </row>
    <row r="450">
      <c r="A450" s="31"/>
      <c r="B450" s="44"/>
      <c r="C450" s="44"/>
      <c r="D450" s="45"/>
      <c r="E450" s="30"/>
      <c r="F450" s="28"/>
      <c r="G450" s="30"/>
      <c r="H450" s="30"/>
      <c r="I450" s="30"/>
    </row>
    <row r="451">
      <c r="A451" s="26"/>
      <c r="B451" s="44"/>
      <c r="C451" s="44"/>
      <c r="D451" s="45"/>
      <c r="E451" s="30"/>
      <c r="F451" s="28"/>
      <c r="G451" s="30"/>
      <c r="H451" s="30"/>
      <c r="I451" s="30"/>
    </row>
    <row r="452">
      <c r="A452" s="26"/>
      <c r="B452" s="44"/>
      <c r="C452" s="44"/>
      <c r="D452" s="45"/>
      <c r="E452" s="30"/>
      <c r="F452" s="28"/>
      <c r="G452" s="30"/>
      <c r="H452" s="30"/>
      <c r="I452" s="30"/>
    </row>
    <row r="453">
      <c r="A453" s="26"/>
      <c r="B453" s="44"/>
      <c r="C453" s="44"/>
      <c r="D453" s="45"/>
      <c r="E453" s="30"/>
      <c r="F453" s="28"/>
      <c r="G453" s="30"/>
      <c r="H453" s="30"/>
      <c r="I453" s="30"/>
    </row>
    <row r="454">
      <c r="A454" s="26"/>
      <c r="B454" s="44"/>
      <c r="C454" s="44"/>
      <c r="D454" s="45"/>
      <c r="E454" s="30"/>
      <c r="F454" s="28"/>
      <c r="G454" s="30"/>
      <c r="H454" s="30"/>
      <c r="I454" s="30"/>
    </row>
    <row r="455">
      <c r="A455" s="26"/>
      <c r="B455" s="44"/>
      <c r="C455" s="44"/>
      <c r="D455" s="45"/>
      <c r="E455" s="30"/>
      <c r="F455" s="28"/>
      <c r="G455" s="30"/>
      <c r="H455" s="30"/>
      <c r="I455" s="30"/>
    </row>
    <row r="456">
      <c r="A456" s="31"/>
      <c r="B456" s="44"/>
      <c r="C456" s="44"/>
      <c r="D456" s="45"/>
      <c r="E456" s="30"/>
      <c r="F456" s="28"/>
      <c r="G456" s="30"/>
      <c r="H456" s="30"/>
      <c r="I456" s="30"/>
    </row>
    <row r="457">
      <c r="A457" s="31"/>
      <c r="B457" s="44"/>
      <c r="C457" s="44"/>
      <c r="D457" s="45"/>
      <c r="E457" s="30"/>
      <c r="F457" s="28"/>
      <c r="G457" s="30"/>
      <c r="H457" s="30"/>
      <c r="I457" s="30"/>
    </row>
    <row r="458">
      <c r="A458" s="26"/>
      <c r="B458" s="44"/>
      <c r="C458" s="44"/>
      <c r="D458" s="45"/>
      <c r="E458" s="30"/>
      <c r="F458" s="28"/>
      <c r="G458" s="30"/>
      <c r="H458" s="30"/>
      <c r="I458" s="30"/>
    </row>
    <row r="459">
      <c r="A459" s="26"/>
      <c r="B459" s="44"/>
      <c r="C459" s="44"/>
      <c r="D459" s="45"/>
      <c r="E459" s="30"/>
      <c r="F459" s="28"/>
      <c r="G459" s="30"/>
      <c r="H459" s="30"/>
      <c r="I459" s="30"/>
    </row>
    <row r="460">
      <c r="A460" s="26"/>
      <c r="B460" s="44"/>
      <c r="C460" s="44"/>
      <c r="D460" s="45"/>
      <c r="E460" s="30"/>
      <c r="F460" s="28"/>
      <c r="G460" s="30"/>
      <c r="H460" s="30"/>
      <c r="I460" s="30"/>
    </row>
    <row r="461">
      <c r="A461" s="26"/>
      <c r="B461" s="44"/>
      <c r="C461" s="44"/>
      <c r="D461" s="45"/>
      <c r="E461" s="30"/>
      <c r="F461" s="28"/>
      <c r="G461" s="30"/>
      <c r="H461" s="30"/>
      <c r="I461" s="30"/>
    </row>
    <row r="462">
      <c r="A462" s="26"/>
      <c r="B462" s="44"/>
      <c r="C462" s="44"/>
      <c r="D462" s="45"/>
      <c r="E462" s="30"/>
      <c r="F462" s="28"/>
      <c r="G462" s="30"/>
      <c r="H462" s="30"/>
      <c r="I462" s="30"/>
    </row>
    <row r="463">
      <c r="A463" s="26"/>
      <c r="B463" s="44"/>
      <c r="C463" s="44"/>
      <c r="D463" s="45"/>
      <c r="E463" s="30"/>
      <c r="F463" s="28"/>
      <c r="G463" s="30"/>
      <c r="H463" s="30"/>
      <c r="I463" s="30"/>
    </row>
    <row r="464">
      <c r="A464" s="26"/>
      <c r="B464" s="44"/>
      <c r="C464" s="44"/>
      <c r="D464" s="45"/>
      <c r="E464" s="30"/>
      <c r="F464" s="28"/>
      <c r="G464" s="30"/>
      <c r="H464" s="30"/>
      <c r="I464" s="30"/>
    </row>
    <row r="465">
      <c r="A465" s="26"/>
      <c r="B465" s="44"/>
      <c r="C465" s="44"/>
      <c r="D465" s="45"/>
      <c r="E465" s="30"/>
      <c r="F465" s="28"/>
      <c r="G465" s="30"/>
      <c r="H465" s="30"/>
      <c r="I465" s="30"/>
    </row>
    <row r="466">
      <c r="A466" s="26"/>
      <c r="B466" s="44"/>
      <c r="C466" s="44"/>
      <c r="D466" s="45"/>
      <c r="E466" s="30"/>
      <c r="F466" s="28"/>
      <c r="G466" s="30"/>
      <c r="H466" s="30"/>
      <c r="I466" s="30"/>
    </row>
    <row r="467">
      <c r="A467" s="31"/>
      <c r="B467" s="44"/>
      <c r="C467" s="44"/>
      <c r="D467" s="45"/>
      <c r="E467" s="30"/>
      <c r="F467" s="28"/>
      <c r="G467" s="30"/>
      <c r="H467" s="30"/>
      <c r="I467" s="30"/>
    </row>
    <row r="468">
      <c r="A468" s="26"/>
      <c r="B468" s="44"/>
      <c r="C468" s="44"/>
      <c r="D468" s="45"/>
      <c r="E468" s="30"/>
      <c r="F468" s="28"/>
      <c r="G468" s="30"/>
      <c r="H468" s="30"/>
      <c r="I468" s="30"/>
    </row>
    <row r="469">
      <c r="A469" s="26"/>
      <c r="B469" s="44"/>
      <c r="C469" s="44"/>
      <c r="D469" s="45"/>
      <c r="E469" s="30"/>
      <c r="F469" s="28"/>
      <c r="G469" s="30"/>
      <c r="H469" s="30"/>
      <c r="I469" s="30"/>
    </row>
    <row r="470">
      <c r="A470" s="26"/>
      <c r="B470" s="44"/>
      <c r="C470" s="44"/>
      <c r="D470" s="45"/>
      <c r="E470" s="30"/>
      <c r="F470" s="28"/>
      <c r="G470" s="30"/>
      <c r="H470" s="30"/>
      <c r="I470" s="30"/>
    </row>
    <row r="471">
      <c r="A471" s="26"/>
      <c r="B471" s="44"/>
      <c r="C471" s="44"/>
      <c r="D471" s="45"/>
      <c r="E471" s="30"/>
      <c r="F471" s="28"/>
      <c r="G471" s="30"/>
      <c r="H471" s="30"/>
      <c r="I471" s="30"/>
    </row>
    <row r="472">
      <c r="A472" s="26"/>
      <c r="B472" s="44"/>
      <c r="C472" s="44"/>
      <c r="D472" s="45"/>
      <c r="E472" s="30"/>
      <c r="F472" s="28"/>
      <c r="G472" s="30"/>
      <c r="H472" s="30"/>
      <c r="I472" s="30"/>
    </row>
    <row r="473">
      <c r="A473" s="31"/>
      <c r="B473" s="44"/>
      <c r="C473" s="44"/>
      <c r="D473" s="45"/>
      <c r="E473" s="30"/>
      <c r="F473" s="28"/>
      <c r="G473" s="30"/>
      <c r="H473" s="30"/>
      <c r="I473" s="30"/>
    </row>
    <row r="474">
      <c r="A474" s="26"/>
      <c r="B474" s="44"/>
      <c r="C474" s="44"/>
      <c r="D474" s="45"/>
      <c r="E474" s="30"/>
      <c r="F474" s="28"/>
      <c r="G474" s="30"/>
      <c r="H474" s="30"/>
      <c r="I474" s="30"/>
    </row>
    <row r="475">
      <c r="A475" s="26"/>
      <c r="B475" s="44"/>
      <c r="C475" s="44"/>
      <c r="D475" s="45"/>
      <c r="E475" s="30"/>
      <c r="F475" s="28"/>
      <c r="G475" s="30"/>
      <c r="H475" s="30"/>
      <c r="I475" s="30"/>
    </row>
    <row r="476">
      <c r="A476" s="26"/>
      <c r="B476" s="44"/>
      <c r="C476" s="44"/>
      <c r="D476" s="45"/>
      <c r="E476" s="30"/>
      <c r="F476" s="28"/>
      <c r="G476" s="30"/>
      <c r="H476" s="30"/>
      <c r="I476" s="30"/>
    </row>
    <row r="477">
      <c r="A477" s="26"/>
      <c r="B477" s="44"/>
      <c r="C477" s="44"/>
      <c r="D477" s="45"/>
      <c r="E477" s="30"/>
      <c r="F477" s="28"/>
      <c r="G477" s="30"/>
      <c r="H477" s="30"/>
      <c r="I477" s="30"/>
    </row>
    <row r="478">
      <c r="A478" s="26"/>
      <c r="B478" s="44"/>
      <c r="C478" s="44"/>
      <c r="D478" s="45"/>
      <c r="E478" s="30"/>
      <c r="F478" s="28"/>
      <c r="G478" s="30"/>
      <c r="H478" s="30"/>
      <c r="I478" s="30"/>
    </row>
    <row r="479">
      <c r="A479" s="31"/>
      <c r="B479" s="44"/>
      <c r="C479" s="44"/>
      <c r="D479" s="45"/>
      <c r="E479" s="30"/>
      <c r="F479" s="28"/>
      <c r="G479" s="30"/>
      <c r="H479" s="30"/>
      <c r="I479" s="30"/>
    </row>
    <row r="480">
      <c r="A480" s="26"/>
      <c r="B480" s="44"/>
      <c r="C480" s="44"/>
      <c r="D480" s="45"/>
      <c r="E480" s="30"/>
      <c r="F480" s="28"/>
      <c r="G480" s="30"/>
      <c r="H480" s="30"/>
      <c r="I480" s="30"/>
    </row>
    <row r="481">
      <c r="A481" s="26"/>
      <c r="B481" s="44"/>
      <c r="C481" s="44"/>
      <c r="D481" s="45"/>
      <c r="E481" s="30"/>
      <c r="F481" s="28"/>
      <c r="G481" s="30"/>
      <c r="H481" s="30"/>
      <c r="I481" s="30"/>
    </row>
    <row r="482">
      <c r="A482" s="26"/>
      <c r="B482" s="44"/>
      <c r="C482" s="44"/>
      <c r="D482" s="45"/>
      <c r="E482" s="30"/>
      <c r="F482" s="28"/>
      <c r="G482" s="30"/>
      <c r="H482" s="30"/>
      <c r="I482" s="30"/>
    </row>
    <row r="483">
      <c r="A483" s="26"/>
      <c r="B483" s="44"/>
      <c r="C483" s="44"/>
      <c r="D483" s="45"/>
      <c r="E483" s="30"/>
      <c r="F483" s="28"/>
      <c r="G483" s="30"/>
      <c r="H483" s="30"/>
      <c r="I483" s="30"/>
    </row>
    <row r="484">
      <c r="A484" s="26"/>
      <c r="B484" s="44"/>
      <c r="C484" s="44"/>
      <c r="D484" s="45"/>
      <c r="E484" s="30"/>
      <c r="F484" s="28"/>
      <c r="G484" s="30"/>
      <c r="H484" s="30"/>
      <c r="I484" s="30"/>
    </row>
    <row r="485">
      <c r="A485" s="26"/>
      <c r="B485" s="44"/>
      <c r="C485" s="44"/>
      <c r="D485" s="45"/>
      <c r="E485" s="30"/>
      <c r="F485" s="28"/>
      <c r="G485" s="30"/>
      <c r="H485" s="30"/>
      <c r="I485" s="30"/>
    </row>
    <row r="486">
      <c r="A486" s="26"/>
      <c r="B486" s="44"/>
      <c r="C486" s="44"/>
      <c r="D486" s="45"/>
      <c r="E486" s="30"/>
      <c r="F486" s="28"/>
      <c r="G486" s="30"/>
      <c r="H486" s="30"/>
      <c r="I486" s="30"/>
    </row>
    <row r="487">
      <c r="A487" s="26"/>
      <c r="B487" s="44"/>
      <c r="C487" s="44"/>
      <c r="D487" s="45"/>
      <c r="E487" s="30"/>
      <c r="F487" s="28"/>
      <c r="G487" s="30"/>
      <c r="H487" s="30"/>
      <c r="I487" s="30"/>
    </row>
    <row r="488">
      <c r="A488" s="26"/>
      <c r="B488" s="44"/>
      <c r="C488" s="44"/>
      <c r="D488" s="45"/>
      <c r="E488" s="30"/>
      <c r="F488" s="28"/>
      <c r="G488" s="30"/>
      <c r="H488" s="30"/>
      <c r="I488" s="30"/>
    </row>
    <row r="489">
      <c r="A489" s="26"/>
      <c r="B489" s="44"/>
      <c r="C489" s="44"/>
      <c r="D489" s="45"/>
      <c r="E489" s="30"/>
      <c r="F489" s="28"/>
      <c r="G489" s="30"/>
      <c r="H489" s="30"/>
      <c r="I489" s="30"/>
    </row>
    <row r="490">
      <c r="A490" s="26"/>
      <c r="B490" s="44"/>
      <c r="C490" s="44"/>
      <c r="D490" s="45"/>
      <c r="E490" s="30"/>
      <c r="F490" s="28"/>
      <c r="G490" s="30"/>
      <c r="H490" s="30"/>
      <c r="I490" s="30"/>
    </row>
    <row r="491">
      <c r="A491" s="26"/>
      <c r="B491" s="44"/>
      <c r="C491" s="44"/>
      <c r="D491" s="45"/>
      <c r="E491" s="30"/>
      <c r="F491" s="28"/>
      <c r="G491" s="30"/>
      <c r="H491" s="30"/>
      <c r="I491" s="30"/>
    </row>
    <row r="492">
      <c r="A492" s="26"/>
      <c r="B492" s="44"/>
      <c r="C492" s="44"/>
      <c r="D492" s="45"/>
      <c r="E492" s="30"/>
      <c r="F492" s="28"/>
      <c r="G492" s="30"/>
      <c r="H492" s="30"/>
      <c r="I492" s="30"/>
    </row>
    <row r="493">
      <c r="A493" s="26"/>
      <c r="B493" s="44"/>
      <c r="C493" s="44"/>
      <c r="D493" s="45"/>
      <c r="E493" s="30"/>
      <c r="F493" s="28"/>
      <c r="G493" s="30"/>
      <c r="H493" s="30"/>
      <c r="I493" s="30"/>
    </row>
    <row r="494">
      <c r="A494" s="26"/>
      <c r="B494" s="44"/>
      <c r="C494" s="44"/>
      <c r="D494" s="45"/>
      <c r="E494" s="30"/>
      <c r="F494" s="28"/>
      <c r="G494" s="30"/>
      <c r="H494" s="30"/>
      <c r="I494" s="30"/>
    </row>
    <row r="495">
      <c r="A495" s="31"/>
      <c r="B495" s="44"/>
      <c r="C495" s="44"/>
      <c r="D495" s="45"/>
      <c r="E495" s="30"/>
      <c r="F495" s="28"/>
      <c r="G495" s="30"/>
      <c r="H495" s="30"/>
      <c r="I495" s="30"/>
    </row>
    <row r="496">
      <c r="A496" s="26"/>
      <c r="B496" s="44"/>
      <c r="C496" s="44"/>
      <c r="D496" s="45"/>
      <c r="E496" s="30"/>
      <c r="F496" s="28"/>
      <c r="G496" s="30"/>
      <c r="H496" s="30"/>
      <c r="I496" s="30"/>
    </row>
    <row r="497">
      <c r="A497" s="26"/>
      <c r="B497" s="44"/>
      <c r="C497" s="44"/>
      <c r="D497" s="45"/>
      <c r="E497" s="30"/>
      <c r="F497" s="28"/>
      <c r="G497" s="30"/>
      <c r="H497" s="30"/>
      <c r="I497" s="30"/>
    </row>
    <row r="498">
      <c r="A498" s="26"/>
      <c r="B498" s="44"/>
      <c r="C498" s="44"/>
      <c r="D498" s="45"/>
      <c r="E498" s="30"/>
      <c r="F498" s="28"/>
      <c r="G498" s="30"/>
      <c r="H498" s="30"/>
      <c r="I498" s="30"/>
    </row>
    <row r="499">
      <c r="A499" s="31"/>
      <c r="B499" s="44"/>
      <c r="C499" s="44"/>
      <c r="D499" s="45"/>
      <c r="E499" s="30"/>
      <c r="F499" s="28"/>
      <c r="G499" s="30"/>
      <c r="H499" s="30"/>
      <c r="I499" s="30"/>
    </row>
    <row r="500">
      <c r="A500" s="31"/>
      <c r="B500" s="44"/>
      <c r="C500" s="44"/>
      <c r="D500" s="45"/>
      <c r="E500" s="30"/>
      <c r="F500" s="28"/>
      <c r="G500" s="30"/>
      <c r="H500" s="30"/>
      <c r="I500" s="30"/>
    </row>
    <row r="501">
      <c r="A501" s="26"/>
      <c r="B501" s="44"/>
      <c r="C501" s="44"/>
      <c r="D501" s="45"/>
      <c r="E501" s="30"/>
      <c r="F501" s="28"/>
      <c r="G501" s="30"/>
      <c r="H501" s="30"/>
      <c r="I501" s="30"/>
    </row>
    <row r="502">
      <c r="A502" s="31"/>
      <c r="B502" s="44"/>
      <c r="C502" s="44"/>
      <c r="D502" s="45"/>
      <c r="E502" s="30"/>
      <c r="F502" s="28"/>
      <c r="G502" s="30"/>
      <c r="H502" s="30"/>
      <c r="I502" s="30"/>
    </row>
    <row r="503">
      <c r="A503" s="31"/>
      <c r="B503" s="44"/>
      <c r="C503" s="44"/>
      <c r="D503" s="45"/>
      <c r="E503" s="30"/>
      <c r="F503" s="28"/>
      <c r="G503" s="30"/>
      <c r="H503" s="30"/>
      <c r="I503" s="30"/>
    </row>
    <row r="504">
      <c r="A504" s="26"/>
      <c r="B504" s="44"/>
      <c r="C504" s="44"/>
      <c r="D504" s="45"/>
      <c r="E504" s="30"/>
      <c r="F504" s="28"/>
      <c r="G504" s="30"/>
      <c r="H504" s="30"/>
      <c r="I504" s="30"/>
    </row>
    <row r="505">
      <c r="A505" s="26"/>
      <c r="B505" s="44"/>
      <c r="C505" s="44"/>
      <c r="D505" s="45"/>
      <c r="E505" s="30"/>
      <c r="F505" s="28"/>
      <c r="G505" s="30"/>
      <c r="H505" s="30"/>
      <c r="I505" s="30"/>
    </row>
    <row r="506">
      <c r="A506" s="31"/>
      <c r="B506" s="44"/>
      <c r="C506" s="44"/>
      <c r="D506" s="45"/>
      <c r="E506" s="30"/>
      <c r="F506" s="28"/>
      <c r="G506" s="30"/>
      <c r="H506" s="30"/>
      <c r="I506" s="30"/>
    </row>
    <row r="507">
      <c r="A507" s="26"/>
      <c r="B507" s="44"/>
      <c r="C507" s="44"/>
      <c r="D507" s="45"/>
      <c r="E507" s="30"/>
      <c r="F507" s="28"/>
      <c r="G507" s="30"/>
      <c r="H507" s="30"/>
      <c r="I507" s="30"/>
    </row>
    <row r="508">
      <c r="A508" s="26"/>
      <c r="B508" s="44"/>
      <c r="C508" s="44"/>
      <c r="D508" s="45"/>
      <c r="E508" s="30"/>
      <c r="F508" s="28"/>
      <c r="G508" s="30"/>
      <c r="H508" s="30"/>
      <c r="I508" s="30"/>
    </row>
    <row r="509">
      <c r="A509" s="26"/>
      <c r="B509" s="44"/>
      <c r="C509" s="44"/>
      <c r="D509" s="45"/>
      <c r="E509" s="30"/>
      <c r="F509" s="28"/>
      <c r="G509" s="30"/>
      <c r="H509" s="30"/>
      <c r="I509" s="30"/>
    </row>
    <row r="510">
      <c r="A510" s="26"/>
      <c r="B510" s="44"/>
      <c r="C510" s="44"/>
      <c r="D510" s="45"/>
      <c r="E510" s="30"/>
      <c r="F510" s="28"/>
      <c r="G510" s="30"/>
      <c r="H510" s="30"/>
      <c r="I510" s="30"/>
    </row>
    <row r="511">
      <c r="A511" s="26"/>
      <c r="B511" s="44"/>
      <c r="C511" s="44"/>
      <c r="D511" s="45"/>
      <c r="E511" s="30"/>
      <c r="F511" s="28"/>
      <c r="G511" s="30"/>
      <c r="H511" s="30"/>
      <c r="I511" s="30"/>
    </row>
    <row r="512">
      <c r="A512" s="26"/>
      <c r="B512" s="44"/>
      <c r="C512" s="44"/>
      <c r="D512" s="45"/>
      <c r="E512" s="30"/>
      <c r="F512" s="28"/>
      <c r="G512" s="30"/>
      <c r="H512" s="30"/>
      <c r="I512" s="30"/>
    </row>
    <row r="513">
      <c r="A513" s="31"/>
      <c r="B513" s="44"/>
      <c r="C513" s="44"/>
      <c r="D513" s="45"/>
      <c r="E513" s="30"/>
      <c r="F513" s="28"/>
      <c r="G513" s="30"/>
      <c r="H513" s="30"/>
      <c r="I513" s="30"/>
    </row>
    <row r="514">
      <c r="A514" s="26"/>
      <c r="B514" s="44"/>
      <c r="C514" s="44"/>
      <c r="D514" s="45"/>
      <c r="E514" s="30"/>
      <c r="F514" s="28"/>
      <c r="G514" s="30"/>
      <c r="H514" s="30"/>
      <c r="I514" s="30"/>
    </row>
    <row r="515">
      <c r="A515" s="26"/>
      <c r="B515" s="44"/>
      <c r="C515" s="44"/>
      <c r="D515" s="45"/>
      <c r="E515" s="30"/>
      <c r="F515" s="28"/>
      <c r="G515" s="30"/>
      <c r="H515" s="30"/>
      <c r="I515" s="30"/>
    </row>
    <row r="516">
      <c r="A516" s="26"/>
      <c r="B516" s="44"/>
      <c r="C516" s="44"/>
      <c r="D516" s="45"/>
      <c r="E516" s="30"/>
      <c r="F516" s="28"/>
      <c r="G516" s="30"/>
      <c r="H516" s="30"/>
      <c r="I516" s="30"/>
    </row>
    <row r="517">
      <c r="A517" s="26"/>
      <c r="B517" s="44"/>
      <c r="C517" s="44"/>
      <c r="D517" s="45"/>
      <c r="E517" s="30"/>
      <c r="F517" s="28"/>
      <c r="G517" s="30"/>
      <c r="H517" s="30"/>
      <c r="I517" s="30"/>
    </row>
    <row r="518">
      <c r="A518" s="26"/>
      <c r="B518" s="44"/>
      <c r="C518" s="44"/>
      <c r="D518" s="45"/>
      <c r="E518" s="30"/>
      <c r="F518" s="28"/>
      <c r="G518" s="30"/>
      <c r="H518" s="30"/>
      <c r="I518" s="30"/>
    </row>
    <row r="519">
      <c r="A519" s="26"/>
      <c r="B519" s="44"/>
      <c r="C519" s="44"/>
      <c r="D519" s="45"/>
      <c r="E519" s="30"/>
      <c r="F519" s="28"/>
      <c r="G519" s="30"/>
      <c r="H519" s="30"/>
      <c r="I519" s="30"/>
    </row>
    <row r="520">
      <c r="A520" s="26"/>
      <c r="B520" s="44"/>
      <c r="C520" s="44"/>
      <c r="D520" s="45"/>
      <c r="E520" s="30"/>
      <c r="F520" s="28"/>
      <c r="G520" s="30"/>
      <c r="H520" s="30"/>
      <c r="I520" s="30"/>
    </row>
    <row r="521">
      <c r="A521" s="26"/>
      <c r="B521" s="44"/>
      <c r="C521" s="44"/>
      <c r="D521" s="45"/>
      <c r="E521" s="30"/>
      <c r="F521" s="28"/>
      <c r="G521" s="30"/>
      <c r="H521" s="30"/>
      <c r="I521" s="30"/>
    </row>
    <row r="522">
      <c r="A522" s="26"/>
      <c r="B522" s="44"/>
      <c r="C522" s="44"/>
      <c r="D522" s="45"/>
      <c r="E522" s="30"/>
      <c r="F522" s="28"/>
      <c r="G522" s="30"/>
      <c r="H522" s="30"/>
      <c r="I522" s="30"/>
    </row>
    <row r="523">
      <c r="A523" s="26"/>
      <c r="B523" s="44"/>
      <c r="C523" s="44"/>
      <c r="D523" s="45"/>
      <c r="E523" s="30"/>
      <c r="F523" s="28"/>
      <c r="G523" s="30"/>
      <c r="H523" s="30"/>
      <c r="I523" s="30"/>
    </row>
    <row r="524">
      <c r="A524" s="31"/>
      <c r="B524" s="44"/>
      <c r="C524" s="44"/>
      <c r="D524" s="45"/>
      <c r="E524" s="30"/>
      <c r="F524" s="28"/>
      <c r="G524" s="30"/>
      <c r="H524" s="30"/>
      <c r="I524" s="30"/>
    </row>
    <row r="525">
      <c r="A525" s="26"/>
      <c r="B525" s="44"/>
      <c r="C525" s="44"/>
      <c r="D525" s="45"/>
      <c r="E525" s="30"/>
      <c r="F525" s="28"/>
      <c r="G525" s="30"/>
      <c r="H525" s="30"/>
      <c r="I525" s="30"/>
    </row>
    <row r="526">
      <c r="A526" s="31"/>
      <c r="B526" s="44"/>
      <c r="C526" s="44"/>
      <c r="D526" s="45"/>
      <c r="E526" s="30"/>
      <c r="F526" s="28"/>
      <c r="G526" s="30"/>
      <c r="H526" s="30"/>
      <c r="I526" s="30"/>
    </row>
    <row r="527">
      <c r="A527" s="26"/>
      <c r="B527" s="44"/>
      <c r="C527" s="44"/>
      <c r="D527" s="45"/>
      <c r="E527" s="30"/>
      <c r="F527" s="28"/>
      <c r="G527" s="30"/>
      <c r="H527" s="30"/>
      <c r="I527" s="30"/>
    </row>
    <row r="528">
      <c r="A528" s="26"/>
      <c r="B528" s="44"/>
      <c r="C528" s="44"/>
      <c r="D528" s="45"/>
      <c r="E528" s="30"/>
      <c r="F528" s="28"/>
      <c r="G528" s="30"/>
      <c r="H528" s="30"/>
      <c r="I528" s="30"/>
    </row>
    <row r="529">
      <c r="A529" s="26"/>
      <c r="B529" s="44"/>
      <c r="C529" s="44"/>
      <c r="D529" s="45"/>
      <c r="E529" s="30"/>
      <c r="F529" s="28"/>
      <c r="G529" s="30"/>
      <c r="H529" s="30"/>
      <c r="I529" s="30"/>
    </row>
    <row r="530">
      <c r="A530" s="31"/>
      <c r="B530" s="44"/>
      <c r="C530" s="44"/>
      <c r="D530" s="45"/>
      <c r="E530" s="30"/>
      <c r="F530" s="28"/>
      <c r="G530" s="30"/>
      <c r="H530" s="30"/>
      <c r="I530" s="30"/>
    </row>
    <row r="531">
      <c r="A531" s="26"/>
      <c r="B531" s="44"/>
      <c r="C531" s="44"/>
      <c r="D531" s="45"/>
      <c r="E531" s="30"/>
      <c r="F531" s="28"/>
      <c r="G531" s="30"/>
      <c r="H531" s="30"/>
      <c r="I531" s="30"/>
    </row>
    <row r="532">
      <c r="A532" s="26"/>
      <c r="B532" s="44"/>
      <c r="C532" s="44"/>
      <c r="D532" s="45"/>
      <c r="E532" s="30"/>
      <c r="F532" s="28"/>
      <c r="G532" s="30"/>
      <c r="H532" s="30"/>
      <c r="I532" s="30"/>
    </row>
    <row r="533">
      <c r="A533" s="26"/>
      <c r="B533" s="44"/>
      <c r="C533" s="44"/>
      <c r="D533" s="45"/>
      <c r="E533" s="30"/>
      <c r="F533" s="28"/>
      <c r="G533" s="30"/>
      <c r="H533" s="30"/>
      <c r="I533" s="30"/>
    </row>
    <row r="534">
      <c r="A534" s="26"/>
      <c r="B534" s="44"/>
      <c r="C534" s="44"/>
      <c r="D534" s="45"/>
      <c r="E534" s="30"/>
      <c r="F534" s="28"/>
      <c r="G534" s="30"/>
      <c r="H534" s="30"/>
      <c r="I534" s="30"/>
    </row>
    <row r="535">
      <c r="A535" s="26"/>
      <c r="B535" s="44"/>
      <c r="C535" s="44"/>
      <c r="D535" s="45"/>
      <c r="E535" s="30"/>
      <c r="F535" s="28"/>
      <c r="G535" s="30"/>
      <c r="H535" s="30"/>
      <c r="I535" s="30"/>
    </row>
    <row r="536">
      <c r="A536" s="26"/>
      <c r="B536" s="44"/>
      <c r="C536" s="44"/>
      <c r="D536" s="45"/>
      <c r="E536" s="30"/>
      <c r="F536" s="28"/>
      <c r="G536" s="30"/>
      <c r="H536" s="30"/>
      <c r="I536" s="30"/>
    </row>
    <row r="537">
      <c r="A537" s="26"/>
      <c r="B537" s="44"/>
      <c r="C537" s="44"/>
      <c r="D537" s="45"/>
      <c r="E537" s="30"/>
      <c r="F537" s="28"/>
      <c r="G537" s="30"/>
      <c r="H537" s="30"/>
      <c r="I537" s="30"/>
    </row>
    <row r="538">
      <c r="A538" s="31"/>
      <c r="B538" s="44"/>
      <c r="C538" s="44"/>
      <c r="D538" s="45"/>
      <c r="E538" s="30"/>
      <c r="F538" s="28"/>
      <c r="G538" s="30"/>
      <c r="H538" s="30"/>
      <c r="I538" s="30"/>
    </row>
    <row r="539">
      <c r="A539" s="26"/>
      <c r="B539" s="44"/>
      <c r="C539" s="44"/>
      <c r="D539" s="45"/>
      <c r="E539" s="30"/>
      <c r="F539" s="28"/>
      <c r="G539" s="30"/>
      <c r="H539" s="30"/>
      <c r="I539" s="30"/>
    </row>
    <row r="540">
      <c r="A540" s="26"/>
      <c r="B540" s="44"/>
      <c r="C540" s="44"/>
      <c r="D540" s="45"/>
      <c r="E540" s="30"/>
      <c r="F540" s="28"/>
      <c r="G540" s="30"/>
      <c r="H540" s="30"/>
      <c r="I540" s="30"/>
    </row>
    <row r="541">
      <c r="A541" s="26"/>
      <c r="B541" s="44"/>
      <c r="C541" s="44"/>
      <c r="D541" s="45"/>
      <c r="E541" s="30"/>
      <c r="F541" s="28"/>
      <c r="G541" s="30"/>
      <c r="H541" s="30"/>
      <c r="I541" s="30"/>
    </row>
    <row r="542">
      <c r="A542" s="26"/>
      <c r="B542" s="44"/>
      <c r="C542" s="44"/>
      <c r="D542" s="45"/>
      <c r="E542" s="30"/>
      <c r="F542" s="28"/>
      <c r="G542" s="30"/>
      <c r="H542" s="30"/>
      <c r="I542" s="30"/>
    </row>
    <row r="543">
      <c r="A543" s="26"/>
      <c r="B543" s="44"/>
      <c r="C543" s="44"/>
      <c r="D543" s="45"/>
      <c r="E543" s="30"/>
      <c r="F543" s="28"/>
      <c r="G543" s="30"/>
      <c r="H543" s="30"/>
      <c r="I543" s="30"/>
    </row>
    <row r="544">
      <c r="A544" s="26"/>
      <c r="B544" s="44"/>
      <c r="C544" s="44"/>
      <c r="D544" s="45"/>
      <c r="E544" s="30"/>
      <c r="F544" s="28"/>
      <c r="G544" s="30"/>
      <c r="H544" s="30"/>
      <c r="I544" s="30"/>
    </row>
    <row r="545">
      <c r="A545" s="26"/>
      <c r="B545" s="44"/>
      <c r="C545" s="44"/>
      <c r="D545" s="45"/>
      <c r="E545" s="30"/>
      <c r="F545" s="28"/>
      <c r="G545" s="30"/>
      <c r="H545" s="30"/>
      <c r="I545" s="30"/>
    </row>
    <row r="546">
      <c r="A546" s="26"/>
      <c r="B546" s="44"/>
      <c r="C546" s="44"/>
      <c r="D546" s="45"/>
      <c r="E546" s="30"/>
      <c r="F546" s="28"/>
      <c r="G546" s="30"/>
      <c r="H546" s="30"/>
      <c r="I546" s="30"/>
    </row>
    <row r="547">
      <c r="A547" s="26"/>
      <c r="B547" s="44"/>
      <c r="C547" s="44"/>
      <c r="D547" s="45"/>
      <c r="E547" s="30"/>
      <c r="F547" s="28"/>
      <c r="G547" s="30"/>
      <c r="H547" s="30"/>
      <c r="I547" s="30"/>
    </row>
    <row r="548">
      <c r="A548" s="26"/>
      <c r="B548" s="44"/>
      <c r="C548" s="44"/>
      <c r="D548" s="45"/>
      <c r="E548" s="30"/>
      <c r="F548" s="28"/>
      <c r="G548" s="30"/>
      <c r="H548" s="30"/>
      <c r="I548" s="30"/>
    </row>
    <row r="549">
      <c r="A549" s="26"/>
      <c r="B549" s="44"/>
      <c r="C549" s="44"/>
      <c r="D549" s="45"/>
      <c r="E549" s="30"/>
      <c r="F549" s="28"/>
      <c r="G549" s="30"/>
      <c r="H549" s="30"/>
      <c r="I549" s="30"/>
    </row>
    <row r="550">
      <c r="A550" s="26"/>
      <c r="B550" s="44"/>
      <c r="C550" s="44"/>
      <c r="D550" s="45"/>
      <c r="E550" s="30"/>
      <c r="F550" s="28"/>
      <c r="G550" s="30"/>
      <c r="H550" s="30"/>
      <c r="I550" s="30"/>
    </row>
    <row r="551">
      <c r="A551" s="26"/>
      <c r="B551" s="44"/>
      <c r="C551" s="44"/>
      <c r="D551" s="45"/>
      <c r="E551" s="30"/>
      <c r="F551" s="28"/>
      <c r="G551" s="30"/>
      <c r="H551" s="30"/>
      <c r="I551" s="30"/>
    </row>
    <row r="552">
      <c r="A552" s="26"/>
      <c r="B552" s="44"/>
      <c r="C552" s="44"/>
      <c r="D552" s="45"/>
      <c r="E552" s="30"/>
      <c r="F552" s="28"/>
      <c r="G552" s="30"/>
      <c r="H552" s="30"/>
      <c r="I552" s="30"/>
    </row>
    <row r="553">
      <c r="A553" s="26"/>
      <c r="B553" s="44"/>
      <c r="C553" s="44"/>
      <c r="D553" s="45"/>
      <c r="E553" s="30"/>
      <c r="F553" s="28"/>
      <c r="G553" s="30"/>
      <c r="H553" s="30"/>
      <c r="I553" s="30"/>
    </row>
    <row r="554">
      <c r="A554" s="31"/>
      <c r="B554" s="44"/>
      <c r="C554" s="44"/>
      <c r="D554" s="45"/>
      <c r="E554" s="30"/>
      <c r="F554" s="28"/>
      <c r="G554" s="30"/>
      <c r="H554" s="30"/>
      <c r="I554" s="30"/>
    </row>
    <row r="555">
      <c r="A555" s="26"/>
      <c r="B555" s="44"/>
      <c r="C555" s="44"/>
      <c r="D555" s="45"/>
      <c r="E555" s="30"/>
      <c r="F555" s="28"/>
      <c r="G555" s="30"/>
      <c r="H555" s="30"/>
      <c r="I555" s="30"/>
    </row>
    <row r="556">
      <c r="A556" s="31"/>
      <c r="B556" s="44"/>
      <c r="C556" s="44"/>
      <c r="D556" s="45"/>
      <c r="E556" s="30"/>
      <c r="F556" s="28"/>
      <c r="G556" s="30"/>
      <c r="H556" s="30"/>
      <c r="I556" s="30"/>
    </row>
    <row r="557">
      <c r="A557" s="31"/>
      <c r="B557" s="44"/>
      <c r="C557" s="44"/>
      <c r="D557" s="45"/>
      <c r="E557" s="30"/>
      <c r="F557" s="28"/>
      <c r="G557" s="30"/>
      <c r="H557" s="30"/>
      <c r="I557" s="30"/>
    </row>
    <row r="558">
      <c r="A558" s="26"/>
      <c r="B558" s="44"/>
      <c r="C558" s="44"/>
      <c r="D558" s="45"/>
      <c r="E558" s="30"/>
      <c r="F558" s="28"/>
      <c r="G558" s="30"/>
      <c r="H558" s="30"/>
      <c r="I558" s="30"/>
    </row>
    <row r="559">
      <c r="A559" s="26"/>
      <c r="B559" s="44"/>
      <c r="C559" s="44"/>
      <c r="D559" s="45"/>
      <c r="E559" s="30"/>
      <c r="F559" s="28"/>
      <c r="G559" s="30"/>
      <c r="H559" s="30"/>
      <c r="I559" s="30"/>
    </row>
    <row r="560">
      <c r="A560" s="26"/>
      <c r="B560" s="44"/>
      <c r="C560" s="44"/>
      <c r="D560" s="45"/>
      <c r="E560" s="30"/>
      <c r="F560" s="28"/>
      <c r="G560" s="30"/>
      <c r="H560" s="30"/>
      <c r="I560" s="30"/>
    </row>
    <row r="561">
      <c r="A561" s="26"/>
      <c r="B561" s="44"/>
      <c r="C561" s="44"/>
      <c r="D561" s="45"/>
      <c r="E561" s="30"/>
      <c r="F561" s="28"/>
      <c r="G561" s="30"/>
      <c r="H561" s="30"/>
      <c r="I561" s="30"/>
    </row>
    <row r="562">
      <c r="A562" s="26"/>
      <c r="B562" s="44"/>
      <c r="C562" s="44"/>
      <c r="D562" s="45"/>
      <c r="E562" s="30"/>
      <c r="F562" s="28"/>
      <c r="G562" s="30"/>
      <c r="H562" s="30"/>
      <c r="I562" s="30"/>
    </row>
    <row r="563">
      <c r="A563" s="26"/>
      <c r="B563" s="44"/>
      <c r="C563" s="44"/>
      <c r="D563" s="45"/>
      <c r="E563" s="30"/>
      <c r="F563" s="28"/>
      <c r="G563" s="30"/>
      <c r="H563" s="30"/>
      <c r="I563" s="30"/>
    </row>
    <row r="564">
      <c r="A564" s="26"/>
      <c r="B564" s="44"/>
      <c r="C564" s="44"/>
      <c r="D564" s="45"/>
      <c r="E564" s="30"/>
      <c r="F564" s="28"/>
      <c r="G564" s="30"/>
      <c r="H564" s="30"/>
      <c r="I564" s="30"/>
    </row>
    <row r="565">
      <c r="A565" s="31"/>
      <c r="B565" s="44"/>
      <c r="C565" s="44"/>
      <c r="D565" s="45"/>
      <c r="E565" s="30"/>
      <c r="F565" s="28"/>
      <c r="G565" s="30"/>
      <c r="H565" s="30"/>
      <c r="I565" s="30"/>
    </row>
    <row r="566">
      <c r="A566" s="26"/>
      <c r="B566" s="44"/>
      <c r="C566" s="44"/>
      <c r="D566" s="45"/>
      <c r="E566" s="30"/>
      <c r="F566" s="28"/>
      <c r="G566" s="30"/>
      <c r="H566" s="30"/>
      <c r="I566" s="30"/>
    </row>
    <row r="567">
      <c r="A567" s="26"/>
      <c r="B567" s="44"/>
      <c r="C567" s="44"/>
      <c r="D567" s="45"/>
      <c r="E567" s="30"/>
      <c r="F567" s="28"/>
      <c r="G567" s="30"/>
      <c r="H567" s="30"/>
      <c r="I567" s="30"/>
    </row>
    <row r="568">
      <c r="A568" s="26"/>
      <c r="B568" s="44"/>
      <c r="C568" s="44"/>
      <c r="D568" s="45"/>
      <c r="E568" s="30"/>
      <c r="F568" s="28"/>
      <c r="G568" s="30"/>
      <c r="H568" s="30"/>
      <c r="I568" s="30"/>
    </row>
    <row r="569">
      <c r="A569" s="26"/>
      <c r="B569" s="44"/>
      <c r="C569" s="44"/>
      <c r="D569" s="45"/>
      <c r="E569" s="30"/>
      <c r="F569" s="28"/>
      <c r="G569" s="30"/>
      <c r="H569" s="30"/>
      <c r="I569" s="30"/>
    </row>
    <row r="570">
      <c r="A570" s="26"/>
      <c r="B570" s="44"/>
      <c r="C570" s="44"/>
      <c r="D570" s="45"/>
      <c r="E570" s="30"/>
      <c r="F570" s="28"/>
      <c r="G570" s="30"/>
      <c r="H570" s="30"/>
      <c r="I570" s="30"/>
    </row>
    <row r="571">
      <c r="A571" s="26"/>
      <c r="B571" s="44"/>
      <c r="C571" s="44"/>
      <c r="D571" s="45"/>
      <c r="E571" s="30"/>
      <c r="F571" s="28"/>
      <c r="G571" s="30"/>
      <c r="H571" s="30"/>
      <c r="I571" s="30"/>
    </row>
    <row r="572">
      <c r="A572" s="26"/>
      <c r="B572" s="44"/>
      <c r="C572" s="44"/>
      <c r="D572" s="45"/>
      <c r="E572" s="30"/>
      <c r="F572" s="28"/>
      <c r="G572" s="30"/>
      <c r="H572" s="30"/>
      <c r="I572" s="30"/>
    </row>
    <row r="573">
      <c r="A573" s="26"/>
      <c r="B573" s="44"/>
      <c r="C573" s="44"/>
      <c r="D573" s="45"/>
      <c r="E573" s="30"/>
      <c r="F573" s="28"/>
      <c r="G573" s="30"/>
      <c r="H573" s="30"/>
      <c r="I573" s="30"/>
    </row>
    <row r="574">
      <c r="A574" s="26"/>
      <c r="B574" s="44"/>
      <c r="C574" s="44"/>
      <c r="D574" s="45"/>
      <c r="E574" s="30"/>
      <c r="F574" s="28"/>
      <c r="G574" s="30"/>
      <c r="H574" s="30"/>
      <c r="I574" s="30"/>
    </row>
    <row r="575">
      <c r="A575" s="26"/>
      <c r="B575" s="44"/>
      <c r="C575" s="44"/>
      <c r="D575" s="45"/>
      <c r="E575" s="30"/>
      <c r="F575" s="28"/>
      <c r="G575" s="30"/>
      <c r="H575" s="30"/>
      <c r="I575" s="30"/>
    </row>
    <row r="576">
      <c r="A576" s="26"/>
      <c r="B576" s="44"/>
      <c r="C576" s="44"/>
      <c r="D576" s="45"/>
      <c r="E576" s="30"/>
      <c r="F576" s="28"/>
      <c r="G576" s="30"/>
      <c r="H576" s="30"/>
      <c r="I576" s="30"/>
    </row>
    <row r="577">
      <c r="A577" s="26"/>
      <c r="B577" s="44"/>
      <c r="C577" s="44"/>
      <c r="D577" s="45"/>
      <c r="E577" s="30"/>
      <c r="F577" s="28"/>
      <c r="G577" s="30"/>
      <c r="H577" s="30"/>
      <c r="I577" s="30"/>
    </row>
    <row r="578">
      <c r="A578" s="26"/>
      <c r="B578" s="44"/>
      <c r="C578" s="44"/>
      <c r="D578" s="45"/>
      <c r="E578" s="30"/>
      <c r="F578" s="28"/>
      <c r="G578" s="30"/>
      <c r="H578" s="30"/>
      <c r="I578" s="30"/>
    </row>
    <row r="579">
      <c r="A579" s="26"/>
      <c r="B579" s="44"/>
      <c r="C579" s="44"/>
      <c r="D579" s="45"/>
      <c r="E579" s="30"/>
      <c r="F579" s="28"/>
      <c r="G579" s="30"/>
      <c r="H579" s="30"/>
      <c r="I579" s="30"/>
    </row>
    <row r="580">
      <c r="A580" s="31"/>
      <c r="B580" s="44"/>
      <c r="C580" s="44"/>
      <c r="D580" s="45"/>
      <c r="E580" s="30"/>
      <c r="F580" s="28"/>
      <c r="G580" s="30"/>
      <c r="H580" s="30"/>
      <c r="I580" s="30"/>
    </row>
    <row r="581">
      <c r="A581" s="26"/>
      <c r="B581" s="44"/>
      <c r="C581" s="44"/>
      <c r="D581" s="45"/>
      <c r="E581" s="30"/>
      <c r="F581" s="28"/>
      <c r="G581" s="30"/>
      <c r="H581" s="30"/>
      <c r="I581" s="30"/>
    </row>
    <row r="582">
      <c r="A582" s="26"/>
      <c r="B582" s="44"/>
      <c r="C582" s="44"/>
      <c r="D582" s="45"/>
      <c r="E582" s="30"/>
      <c r="F582" s="28"/>
      <c r="G582" s="30"/>
      <c r="H582" s="30"/>
      <c r="I582" s="30"/>
    </row>
    <row r="583">
      <c r="A583" s="26"/>
      <c r="B583" s="44"/>
      <c r="C583" s="44"/>
      <c r="D583" s="45"/>
      <c r="E583" s="30"/>
      <c r="F583" s="28"/>
      <c r="G583" s="30"/>
      <c r="H583" s="30"/>
      <c r="I583" s="30"/>
    </row>
    <row r="584">
      <c r="A584" s="26"/>
      <c r="B584" s="44"/>
      <c r="C584" s="44"/>
      <c r="D584" s="45"/>
      <c r="E584" s="30"/>
      <c r="F584" s="28"/>
      <c r="G584" s="30"/>
      <c r="H584" s="30"/>
      <c r="I584" s="30"/>
    </row>
    <row r="585">
      <c r="A585" s="31"/>
      <c r="B585" s="44"/>
      <c r="C585" s="44"/>
      <c r="D585" s="45"/>
      <c r="E585" s="30"/>
      <c r="F585" s="28"/>
      <c r="G585" s="30"/>
      <c r="H585" s="30"/>
      <c r="I585" s="30"/>
    </row>
    <row r="586">
      <c r="A586" s="26"/>
      <c r="B586" s="44"/>
      <c r="C586" s="44"/>
      <c r="D586" s="45"/>
      <c r="E586" s="30"/>
      <c r="F586" s="28"/>
      <c r="G586" s="30"/>
      <c r="H586" s="30"/>
      <c r="I586" s="30"/>
    </row>
    <row r="587">
      <c r="A587" s="26"/>
      <c r="B587" s="44"/>
      <c r="C587" s="44"/>
      <c r="D587" s="45"/>
      <c r="E587" s="30"/>
      <c r="F587" s="28"/>
      <c r="G587" s="30"/>
      <c r="H587" s="30"/>
      <c r="I587" s="30"/>
    </row>
    <row r="588">
      <c r="A588" s="31"/>
      <c r="B588" s="44"/>
      <c r="C588" s="44"/>
      <c r="D588" s="45"/>
      <c r="E588" s="30"/>
      <c r="F588" s="28"/>
      <c r="G588" s="30"/>
      <c r="H588" s="30"/>
      <c r="I588" s="30"/>
    </row>
    <row r="589">
      <c r="A589" s="26"/>
      <c r="B589" s="44"/>
      <c r="C589" s="44"/>
      <c r="D589" s="45"/>
      <c r="E589" s="30"/>
      <c r="F589" s="28"/>
      <c r="G589" s="30"/>
      <c r="H589" s="30"/>
      <c r="I589" s="30"/>
    </row>
    <row r="590">
      <c r="A590" s="26"/>
      <c r="B590" s="44"/>
      <c r="C590" s="44"/>
      <c r="D590" s="45"/>
      <c r="E590" s="30"/>
      <c r="F590" s="28"/>
      <c r="G590" s="30"/>
      <c r="H590" s="30"/>
      <c r="I590" s="30"/>
    </row>
    <row r="591">
      <c r="A591" s="26"/>
      <c r="B591" s="44"/>
      <c r="C591" s="44"/>
      <c r="D591" s="45"/>
      <c r="E591" s="30"/>
      <c r="F591" s="28"/>
      <c r="G591" s="30"/>
      <c r="H591" s="30"/>
      <c r="I591" s="30"/>
    </row>
    <row r="592">
      <c r="A592" s="26"/>
      <c r="B592" s="44"/>
      <c r="C592" s="44"/>
      <c r="D592" s="45"/>
      <c r="E592" s="30"/>
      <c r="F592" s="28"/>
      <c r="G592" s="30"/>
      <c r="H592" s="30"/>
      <c r="I592" s="30"/>
    </row>
    <row r="593">
      <c r="A593" s="26"/>
      <c r="B593" s="44"/>
      <c r="C593" s="44"/>
      <c r="D593" s="45"/>
      <c r="E593" s="30"/>
      <c r="F593" s="28"/>
      <c r="G593" s="30"/>
      <c r="H593" s="30"/>
      <c r="I593" s="30"/>
    </row>
    <row r="594">
      <c r="A594" s="26"/>
      <c r="B594" s="44"/>
      <c r="C594" s="44"/>
      <c r="D594" s="45"/>
      <c r="E594" s="30"/>
      <c r="F594" s="28"/>
      <c r="G594" s="30"/>
      <c r="H594" s="30"/>
      <c r="I594" s="30"/>
    </row>
    <row r="595">
      <c r="A595" s="26"/>
      <c r="B595" s="44"/>
      <c r="C595" s="44"/>
      <c r="D595" s="45"/>
      <c r="E595" s="30"/>
      <c r="F595" s="28"/>
      <c r="G595" s="30"/>
      <c r="H595" s="30"/>
      <c r="I595" s="30"/>
    </row>
    <row r="596">
      <c r="A596" s="26"/>
      <c r="B596" s="44"/>
      <c r="C596" s="44"/>
      <c r="D596" s="45"/>
      <c r="E596" s="30"/>
      <c r="F596" s="28"/>
      <c r="G596" s="30"/>
      <c r="H596" s="30"/>
      <c r="I596" s="30"/>
    </row>
    <row r="597">
      <c r="A597" s="26"/>
      <c r="B597" s="44"/>
      <c r="C597" s="44"/>
      <c r="D597" s="45"/>
      <c r="E597" s="30"/>
      <c r="F597" s="28"/>
      <c r="G597" s="30"/>
      <c r="H597" s="30"/>
      <c r="I597" s="30"/>
    </row>
    <row r="598">
      <c r="A598" s="26"/>
      <c r="B598" s="44"/>
      <c r="C598" s="44"/>
      <c r="D598" s="45"/>
      <c r="E598" s="30"/>
      <c r="F598" s="28"/>
      <c r="G598" s="30"/>
      <c r="H598" s="30"/>
      <c r="I598" s="30"/>
    </row>
    <row r="599">
      <c r="A599" s="26"/>
      <c r="B599" s="44"/>
      <c r="C599" s="44"/>
      <c r="D599" s="45"/>
      <c r="E599" s="30"/>
      <c r="F599" s="28"/>
      <c r="G599" s="30"/>
      <c r="H599" s="30"/>
      <c r="I599" s="30"/>
    </row>
    <row r="600">
      <c r="A600" s="26"/>
      <c r="B600" s="44"/>
      <c r="C600" s="44"/>
      <c r="D600" s="45"/>
      <c r="E600" s="30"/>
      <c r="F600" s="28"/>
      <c r="G600" s="30"/>
      <c r="H600" s="30"/>
      <c r="I600" s="30"/>
    </row>
    <row r="601">
      <c r="A601" s="26"/>
      <c r="B601" s="44"/>
      <c r="C601" s="44"/>
      <c r="D601" s="45"/>
      <c r="E601" s="30"/>
      <c r="F601" s="28"/>
      <c r="G601" s="30"/>
      <c r="H601" s="30"/>
      <c r="I601" s="30"/>
    </row>
    <row r="602">
      <c r="A602" s="26"/>
      <c r="B602" s="44"/>
      <c r="C602" s="44"/>
      <c r="D602" s="45"/>
      <c r="E602" s="30"/>
      <c r="F602" s="28"/>
      <c r="G602" s="30"/>
      <c r="H602" s="30"/>
      <c r="I602" s="30"/>
    </row>
    <row r="603">
      <c r="A603" s="26"/>
      <c r="B603" s="44"/>
      <c r="C603" s="44"/>
      <c r="D603" s="45"/>
      <c r="E603" s="30"/>
      <c r="F603" s="28"/>
      <c r="G603" s="30"/>
      <c r="H603" s="30"/>
      <c r="I603" s="30"/>
    </row>
    <row r="604">
      <c r="A604" s="26"/>
      <c r="B604" s="44"/>
      <c r="C604" s="44"/>
      <c r="D604" s="45"/>
      <c r="E604" s="30"/>
      <c r="F604" s="28"/>
      <c r="G604" s="30"/>
      <c r="H604" s="30"/>
      <c r="I604" s="30"/>
    </row>
    <row r="605">
      <c r="A605" s="26"/>
      <c r="B605" s="44"/>
      <c r="C605" s="44"/>
      <c r="D605" s="45"/>
      <c r="E605" s="30"/>
      <c r="F605" s="28"/>
      <c r="G605" s="30"/>
      <c r="H605" s="30"/>
      <c r="I605" s="30"/>
    </row>
    <row r="606">
      <c r="A606" s="31"/>
      <c r="B606" s="44"/>
      <c r="C606" s="44"/>
      <c r="D606" s="45"/>
      <c r="E606" s="30"/>
      <c r="F606" s="28"/>
      <c r="G606" s="30"/>
      <c r="H606" s="30"/>
      <c r="I606" s="30"/>
    </row>
    <row r="607">
      <c r="A607" s="26"/>
      <c r="B607" s="44"/>
      <c r="C607" s="44"/>
      <c r="D607" s="45"/>
      <c r="E607" s="30"/>
      <c r="F607" s="28"/>
      <c r="G607" s="30"/>
      <c r="H607" s="30"/>
      <c r="I607" s="30"/>
    </row>
    <row r="608">
      <c r="A608" s="26"/>
      <c r="B608" s="44"/>
      <c r="C608" s="44"/>
      <c r="D608" s="45"/>
      <c r="E608" s="30"/>
      <c r="F608" s="28"/>
      <c r="G608" s="30"/>
      <c r="H608" s="30"/>
      <c r="I608" s="30"/>
    </row>
    <row r="609">
      <c r="A609" s="26"/>
      <c r="B609" s="44"/>
      <c r="C609" s="44"/>
      <c r="D609" s="45"/>
      <c r="E609" s="30"/>
      <c r="F609" s="28"/>
      <c r="G609" s="30"/>
      <c r="H609" s="30"/>
      <c r="I609" s="30"/>
    </row>
    <row r="610">
      <c r="A610" s="26"/>
      <c r="B610" s="44"/>
      <c r="C610" s="44"/>
      <c r="D610" s="45"/>
      <c r="E610" s="30"/>
      <c r="F610" s="28"/>
      <c r="G610" s="30"/>
      <c r="H610" s="30"/>
      <c r="I610" s="30"/>
    </row>
    <row r="611">
      <c r="A611" s="26"/>
      <c r="B611" s="44"/>
      <c r="C611" s="44"/>
      <c r="D611" s="45"/>
      <c r="E611" s="30"/>
      <c r="F611" s="28"/>
      <c r="G611" s="30"/>
      <c r="H611" s="30"/>
      <c r="I611" s="30"/>
    </row>
    <row r="612">
      <c r="A612" s="26"/>
      <c r="B612" s="44"/>
      <c r="C612" s="44"/>
      <c r="D612" s="45"/>
      <c r="E612" s="30"/>
      <c r="F612" s="28"/>
      <c r="G612" s="30"/>
      <c r="H612" s="30"/>
      <c r="I612" s="30"/>
    </row>
    <row r="613">
      <c r="A613" s="26"/>
      <c r="B613" s="44"/>
      <c r="C613" s="44"/>
      <c r="D613" s="45"/>
      <c r="E613" s="30"/>
      <c r="F613" s="28"/>
      <c r="G613" s="30"/>
      <c r="H613" s="30"/>
      <c r="I613" s="30"/>
    </row>
    <row r="614">
      <c r="A614" s="26"/>
      <c r="B614" s="44"/>
      <c r="C614" s="44"/>
      <c r="D614" s="45"/>
      <c r="E614" s="30"/>
      <c r="F614" s="28"/>
      <c r="G614" s="30"/>
      <c r="H614" s="30"/>
      <c r="I614" s="30"/>
    </row>
    <row r="615">
      <c r="A615" s="31"/>
      <c r="B615" s="44"/>
      <c r="C615" s="44"/>
      <c r="D615" s="45"/>
      <c r="E615" s="30"/>
      <c r="F615" s="28"/>
      <c r="G615" s="30"/>
      <c r="H615" s="30"/>
      <c r="I615" s="30"/>
    </row>
    <row r="616">
      <c r="A616" s="26"/>
      <c r="B616" s="44"/>
      <c r="C616" s="44"/>
      <c r="D616" s="45"/>
      <c r="E616" s="30"/>
      <c r="F616" s="28"/>
      <c r="G616" s="30"/>
      <c r="H616" s="30"/>
      <c r="I616" s="30"/>
    </row>
    <row r="617">
      <c r="A617" s="26"/>
      <c r="B617" s="44"/>
      <c r="C617" s="44"/>
      <c r="D617" s="45"/>
      <c r="E617" s="30"/>
      <c r="F617" s="28"/>
      <c r="G617" s="30"/>
      <c r="H617" s="30"/>
      <c r="I617" s="30"/>
    </row>
    <row r="618">
      <c r="A618" s="26"/>
      <c r="B618" s="44"/>
      <c r="C618" s="44"/>
      <c r="D618" s="45"/>
      <c r="E618" s="30"/>
      <c r="F618" s="28"/>
      <c r="G618" s="30"/>
      <c r="H618" s="30"/>
      <c r="I618" s="30"/>
    </row>
    <row r="619">
      <c r="A619" s="26"/>
      <c r="B619" s="44"/>
      <c r="C619" s="44"/>
      <c r="D619" s="45"/>
      <c r="E619" s="30"/>
      <c r="F619" s="28"/>
      <c r="G619" s="30"/>
      <c r="H619" s="30"/>
      <c r="I619" s="30"/>
    </row>
    <row r="620">
      <c r="A620" s="26"/>
      <c r="B620" s="44"/>
      <c r="C620" s="44"/>
      <c r="D620" s="45"/>
      <c r="E620" s="30"/>
      <c r="F620" s="28"/>
      <c r="G620" s="30"/>
      <c r="H620" s="30"/>
      <c r="I620" s="30"/>
    </row>
    <row r="621">
      <c r="A621" s="26"/>
      <c r="B621" s="44"/>
      <c r="C621" s="44"/>
      <c r="D621" s="45"/>
      <c r="E621" s="30"/>
      <c r="F621" s="28"/>
      <c r="G621" s="30"/>
      <c r="H621" s="30"/>
      <c r="I621" s="30"/>
    </row>
    <row r="622">
      <c r="A622" s="26"/>
      <c r="B622" s="44"/>
      <c r="C622" s="44"/>
      <c r="D622" s="45"/>
      <c r="E622" s="30"/>
      <c r="F622" s="28"/>
      <c r="G622" s="30"/>
      <c r="H622" s="30"/>
      <c r="I622" s="30"/>
    </row>
    <row r="623">
      <c r="A623" s="26"/>
      <c r="B623" s="44"/>
      <c r="C623" s="44"/>
      <c r="D623" s="45"/>
      <c r="E623" s="30"/>
      <c r="F623" s="28"/>
      <c r="G623" s="30"/>
      <c r="H623" s="30"/>
      <c r="I623" s="30"/>
    </row>
    <row r="624">
      <c r="A624" s="26"/>
      <c r="B624" s="44"/>
      <c r="C624" s="44"/>
      <c r="D624" s="45"/>
      <c r="E624" s="30"/>
      <c r="F624" s="28"/>
      <c r="G624" s="30"/>
      <c r="H624" s="30"/>
      <c r="I624" s="30"/>
    </row>
    <row r="625">
      <c r="A625" s="26"/>
      <c r="B625" s="44"/>
      <c r="C625" s="44"/>
      <c r="D625" s="45"/>
      <c r="E625" s="30"/>
      <c r="F625" s="28"/>
      <c r="G625" s="30"/>
      <c r="H625" s="30"/>
      <c r="I625" s="30"/>
    </row>
    <row r="626">
      <c r="A626" s="26"/>
      <c r="B626" s="44"/>
      <c r="C626" s="44"/>
      <c r="D626" s="45"/>
      <c r="E626" s="30"/>
      <c r="F626" s="28"/>
      <c r="G626" s="30"/>
      <c r="H626" s="30"/>
      <c r="I626" s="30"/>
    </row>
    <row r="627">
      <c r="A627" s="26"/>
      <c r="B627" s="44"/>
      <c r="C627" s="44"/>
      <c r="D627" s="45"/>
      <c r="E627" s="30"/>
      <c r="F627" s="28"/>
      <c r="G627" s="30"/>
      <c r="H627" s="30"/>
      <c r="I627" s="30"/>
    </row>
    <row r="628">
      <c r="A628" s="26"/>
      <c r="B628" s="44"/>
      <c r="C628" s="44"/>
      <c r="D628" s="45"/>
      <c r="E628" s="30"/>
      <c r="F628" s="28"/>
      <c r="G628" s="30"/>
      <c r="H628" s="30"/>
      <c r="I628" s="30"/>
    </row>
    <row r="629">
      <c r="A629" s="26"/>
      <c r="B629" s="44"/>
      <c r="C629" s="44"/>
      <c r="D629" s="45"/>
      <c r="E629" s="30"/>
      <c r="F629" s="28"/>
      <c r="G629" s="30"/>
      <c r="H629" s="30"/>
      <c r="I629" s="30"/>
    </row>
    <row r="630">
      <c r="A630" s="31"/>
      <c r="B630" s="44"/>
      <c r="C630" s="44"/>
      <c r="D630" s="45"/>
      <c r="E630" s="30"/>
      <c r="F630" s="28"/>
      <c r="G630" s="30"/>
      <c r="H630" s="30"/>
      <c r="I630" s="30"/>
    </row>
    <row r="631">
      <c r="A631" s="26"/>
      <c r="B631" s="44"/>
      <c r="C631" s="44"/>
      <c r="D631" s="45"/>
      <c r="E631" s="30"/>
      <c r="F631" s="28"/>
      <c r="G631" s="30"/>
      <c r="H631" s="30"/>
      <c r="I631" s="30"/>
    </row>
    <row r="632">
      <c r="A632" s="26"/>
      <c r="B632" s="44"/>
      <c r="C632" s="44"/>
      <c r="D632" s="45"/>
      <c r="E632" s="30"/>
      <c r="F632" s="28"/>
      <c r="G632" s="30"/>
      <c r="H632" s="30"/>
      <c r="I632" s="30"/>
    </row>
    <row r="633">
      <c r="A633" s="31"/>
      <c r="B633" s="44"/>
      <c r="C633" s="44"/>
      <c r="D633" s="45"/>
      <c r="E633" s="30"/>
      <c r="F633" s="28"/>
      <c r="G633" s="30"/>
      <c r="H633" s="30"/>
      <c r="I633" s="30"/>
    </row>
    <row r="634">
      <c r="A634" s="26"/>
      <c r="B634" s="44"/>
      <c r="C634" s="44"/>
      <c r="D634" s="45"/>
      <c r="E634" s="30"/>
      <c r="F634" s="28"/>
      <c r="G634" s="30"/>
      <c r="H634" s="30"/>
      <c r="I634" s="30"/>
    </row>
    <row r="635">
      <c r="A635" s="26"/>
      <c r="B635" s="44"/>
      <c r="C635" s="44"/>
      <c r="D635" s="45"/>
      <c r="E635" s="30"/>
      <c r="F635" s="28"/>
      <c r="G635" s="30"/>
      <c r="H635" s="30"/>
      <c r="I635" s="30"/>
    </row>
    <row r="636">
      <c r="A636" s="26"/>
      <c r="B636" s="44"/>
      <c r="C636" s="44"/>
      <c r="D636" s="45"/>
      <c r="E636" s="30"/>
      <c r="F636" s="28"/>
      <c r="G636" s="30"/>
      <c r="H636" s="30"/>
      <c r="I636" s="30"/>
    </row>
    <row r="637">
      <c r="A637" s="26"/>
      <c r="B637" s="44"/>
      <c r="C637" s="44"/>
      <c r="D637" s="45"/>
      <c r="E637" s="30"/>
      <c r="F637" s="28"/>
      <c r="G637" s="30"/>
      <c r="H637" s="30"/>
      <c r="I637" s="30"/>
    </row>
    <row r="638">
      <c r="A638" s="26"/>
      <c r="B638" s="44"/>
      <c r="C638" s="44"/>
      <c r="D638" s="45"/>
      <c r="E638" s="30"/>
      <c r="F638" s="28"/>
      <c r="G638" s="30"/>
      <c r="H638" s="30"/>
      <c r="I638" s="30"/>
    </row>
    <row r="639">
      <c r="A639" s="26"/>
      <c r="B639" s="44"/>
      <c r="C639" s="44"/>
      <c r="D639" s="45"/>
      <c r="E639" s="30"/>
      <c r="F639" s="28"/>
      <c r="G639" s="30"/>
      <c r="H639" s="30"/>
      <c r="I639" s="30"/>
    </row>
    <row r="640">
      <c r="A640" s="26"/>
      <c r="B640" s="44"/>
      <c r="C640" s="44"/>
      <c r="D640" s="45"/>
      <c r="E640" s="30"/>
      <c r="F640" s="28"/>
      <c r="G640" s="30"/>
      <c r="H640" s="30"/>
      <c r="I640" s="30"/>
    </row>
    <row r="641">
      <c r="A641" s="31"/>
      <c r="B641" s="44"/>
      <c r="C641" s="44"/>
      <c r="D641" s="45"/>
      <c r="E641" s="30"/>
      <c r="F641" s="28"/>
      <c r="G641" s="30"/>
      <c r="H641" s="30"/>
      <c r="I641" s="30"/>
    </row>
    <row r="642">
      <c r="A642" s="26"/>
      <c r="B642" s="44"/>
      <c r="C642" s="44"/>
      <c r="D642" s="45"/>
      <c r="E642" s="30"/>
      <c r="F642" s="28"/>
      <c r="G642" s="30"/>
      <c r="H642" s="30"/>
      <c r="I642" s="30"/>
    </row>
    <row r="643">
      <c r="A643" s="26"/>
      <c r="B643" s="44"/>
      <c r="C643" s="44"/>
      <c r="D643" s="45"/>
      <c r="E643" s="30"/>
      <c r="F643" s="28"/>
      <c r="G643" s="30"/>
      <c r="H643" s="30"/>
      <c r="I643" s="30"/>
    </row>
    <row r="644">
      <c r="A644" s="26"/>
      <c r="B644" s="44"/>
      <c r="C644" s="44"/>
      <c r="D644" s="45"/>
      <c r="E644" s="30"/>
      <c r="F644" s="28"/>
      <c r="G644" s="30"/>
      <c r="H644" s="30"/>
      <c r="I644" s="30"/>
    </row>
    <row r="645">
      <c r="A645" s="26"/>
      <c r="B645" s="44"/>
      <c r="C645" s="44"/>
      <c r="D645" s="45"/>
      <c r="E645" s="30"/>
      <c r="F645" s="28"/>
      <c r="G645" s="30"/>
      <c r="H645" s="30"/>
      <c r="I645" s="30"/>
    </row>
    <row r="646">
      <c r="A646" s="26"/>
      <c r="B646" s="44"/>
      <c r="C646" s="44"/>
      <c r="D646" s="45"/>
      <c r="E646" s="30"/>
      <c r="F646" s="28"/>
      <c r="G646" s="30"/>
      <c r="H646" s="30"/>
      <c r="I646" s="30"/>
    </row>
    <row r="647">
      <c r="A647" s="26"/>
      <c r="B647" s="44"/>
      <c r="C647" s="44"/>
      <c r="D647" s="45"/>
      <c r="E647" s="30"/>
      <c r="F647" s="28"/>
      <c r="G647" s="30"/>
      <c r="H647" s="30"/>
      <c r="I647" s="30"/>
    </row>
    <row r="648">
      <c r="A648" s="26"/>
      <c r="B648" s="44"/>
      <c r="C648" s="44"/>
      <c r="D648" s="45"/>
      <c r="E648" s="30"/>
      <c r="F648" s="28"/>
      <c r="G648" s="30"/>
      <c r="H648" s="30"/>
      <c r="I648" s="30"/>
    </row>
    <row r="649">
      <c r="A649" s="26"/>
      <c r="B649" s="44"/>
      <c r="C649" s="44"/>
      <c r="D649" s="45"/>
      <c r="E649" s="30"/>
      <c r="F649" s="28"/>
      <c r="G649" s="30"/>
      <c r="H649" s="30"/>
      <c r="I649" s="30"/>
    </row>
    <row r="650">
      <c r="A650" s="26"/>
      <c r="B650" s="44"/>
      <c r="C650" s="44"/>
      <c r="D650" s="45"/>
      <c r="E650" s="30"/>
      <c r="F650" s="28"/>
      <c r="G650" s="30"/>
      <c r="H650" s="30"/>
      <c r="I650" s="30"/>
    </row>
    <row r="651">
      <c r="A651" s="26"/>
      <c r="B651" s="44"/>
      <c r="C651" s="44"/>
      <c r="D651" s="45"/>
      <c r="E651" s="30"/>
      <c r="F651" s="28"/>
      <c r="G651" s="30"/>
      <c r="H651" s="30"/>
      <c r="I651" s="30"/>
    </row>
    <row r="652">
      <c r="A652" s="26"/>
      <c r="B652" s="44"/>
      <c r="C652" s="44"/>
      <c r="D652" s="45"/>
      <c r="E652" s="30"/>
      <c r="F652" s="28"/>
      <c r="G652" s="30"/>
      <c r="H652" s="30"/>
      <c r="I652" s="30"/>
    </row>
    <row r="653">
      <c r="A653" s="26"/>
      <c r="B653" s="44"/>
      <c r="C653" s="44"/>
      <c r="D653" s="45"/>
      <c r="E653" s="30"/>
      <c r="F653" s="28"/>
      <c r="G653" s="30"/>
      <c r="H653" s="30"/>
      <c r="I653" s="30"/>
    </row>
    <row r="654">
      <c r="A654" s="26"/>
      <c r="B654" s="44"/>
      <c r="C654" s="44"/>
      <c r="D654" s="45"/>
      <c r="E654" s="30"/>
      <c r="F654" s="28"/>
      <c r="G654" s="30"/>
      <c r="H654" s="30"/>
      <c r="I654" s="30"/>
    </row>
    <row r="655">
      <c r="A655" s="52"/>
      <c r="B655" s="52"/>
      <c r="C655" s="52"/>
      <c r="D655" s="52"/>
      <c r="E655" s="52"/>
      <c r="F655" s="53"/>
      <c r="G655" s="52"/>
      <c r="H655" s="52"/>
      <c r="I655" s="52"/>
    </row>
    <row r="656">
      <c r="A656" s="52"/>
      <c r="B656" s="52"/>
      <c r="C656" s="52"/>
      <c r="D656" s="52"/>
      <c r="E656" s="52"/>
      <c r="F656" s="53"/>
      <c r="G656" s="52"/>
      <c r="H656" s="52"/>
      <c r="I656" s="52"/>
    </row>
    <row r="657">
      <c r="A657" s="52"/>
      <c r="B657" s="52"/>
      <c r="C657" s="52"/>
      <c r="D657" s="52"/>
      <c r="E657" s="52"/>
      <c r="F657" s="53"/>
      <c r="G657" s="52"/>
      <c r="H657" s="52"/>
      <c r="I657" s="52"/>
    </row>
    <row r="658">
      <c r="A658" s="52"/>
      <c r="B658" s="52"/>
      <c r="C658" s="52"/>
      <c r="D658" s="52"/>
      <c r="E658" s="52"/>
      <c r="F658" s="53"/>
      <c r="G658" s="52"/>
      <c r="H658" s="52"/>
      <c r="I658" s="52"/>
    </row>
    <row r="659">
      <c r="A659" s="52"/>
      <c r="B659" s="52"/>
      <c r="C659" s="52"/>
      <c r="D659" s="52"/>
      <c r="E659" s="52"/>
      <c r="F659" s="53"/>
      <c r="G659" s="52"/>
      <c r="H659" s="52"/>
      <c r="I659" s="52"/>
    </row>
    <row r="660">
      <c r="A660" s="52"/>
      <c r="B660" s="52"/>
      <c r="C660" s="52"/>
      <c r="D660" s="52"/>
      <c r="E660" s="52"/>
      <c r="F660" s="53"/>
      <c r="G660" s="52"/>
      <c r="H660" s="52"/>
      <c r="I660" s="52"/>
    </row>
    <row r="661">
      <c r="A661" s="52"/>
      <c r="B661" s="52"/>
      <c r="C661" s="52"/>
      <c r="D661" s="52"/>
      <c r="E661" s="52"/>
      <c r="F661" s="53"/>
      <c r="G661" s="52"/>
      <c r="H661" s="52"/>
      <c r="I661" s="52"/>
    </row>
    <row r="662">
      <c r="A662" s="52"/>
      <c r="B662" s="52"/>
      <c r="C662" s="52"/>
      <c r="D662" s="52"/>
      <c r="E662" s="52"/>
      <c r="F662" s="53"/>
      <c r="G662" s="52"/>
      <c r="H662" s="52"/>
      <c r="I662" s="52"/>
    </row>
    <row r="663">
      <c r="A663" s="52"/>
      <c r="B663" s="52"/>
      <c r="C663" s="52"/>
      <c r="D663" s="52"/>
      <c r="E663" s="52"/>
      <c r="F663" s="53"/>
      <c r="G663" s="52"/>
      <c r="H663" s="52"/>
      <c r="I663" s="52"/>
    </row>
    <row r="664">
      <c r="A664" s="52"/>
      <c r="B664" s="52"/>
      <c r="C664" s="52"/>
      <c r="D664" s="52"/>
      <c r="E664" s="52"/>
      <c r="F664" s="53"/>
      <c r="G664" s="52"/>
      <c r="H664" s="52"/>
      <c r="I664" s="52"/>
    </row>
    <row r="665">
      <c r="A665" s="52"/>
      <c r="B665" s="52"/>
      <c r="C665" s="52"/>
      <c r="D665" s="44"/>
      <c r="E665" s="52"/>
      <c r="F665" s="53"/>
      <c r="G665" s="52"/>
      <c r="H665" s="52"/>
      <c r="I665" s="52"/>
    </row>
  </sheetData>
  <mergeCells count="2">
    <mergeCell ref="A1:C1"/>
    <mergeCell ref="D1:I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5.5"/>
    <col customWidth="1" min="2" max="2" width="8.5"/>
    <col customWidth="1" min="3" max="3" width="8.75"/>
    <col customWidth="1" min="4" max="4" width="15.13"/>
    <col customWidth="1" min="5" max="5" width="23.88"/>
    <col customWidth="1" min="6" max="6" width="12.25"/>
    <col customWidth="1" min="7" max="7" width="29.38"/>
    <col customWidth="1" min="8" max="8" width="17.75"/>
  </cols>
  <sheetData>
    <row r="1" ht="102.75" customHeight="1">
      <c r="A1" s="1"/>
      <c r="D1" s="13" t="s">
        <v>229</v>
      </c>
    </row>
    <row r="2">
      <c r="A2" s="14" t="s">
        <v>0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>
      <c r="A3" s="17" t="str">
        <f>IFERROR(__xludf.DUMMYFUNCTION("FILTER('Secundaria e outros'!A:I, 'Secundaria e outros'!I:I=""Pontevedra"")"),"#N/A")</f>
        <v>#N/A</v>
      </c>
      <c r="B3" s="39"/>
      <c r="C3" s="39"/>
      <c r="D3" s="40"/>
      <c r="E3" s="21"/>
      <c r="F3" s="19"/>
      <c r="G3" s="21"/>
      <c r="H3" s="21"/>
      <c r="I3" s="21"/>
    </row>
    <row r="4">
      <c r="A4" s="17"/>
      <c r="B4" s="39"/>
      <c r="C4" s="39"/>
      <c r="D4" s="40"/>
      <c r="E4" s="21"/>
      <c r="F4" s="19"/>
      <c r="G4" s="21"/>
      <c r="H4" s="21"/>
      <c r="I4" s="21"/>
    </row>
    <row r="5">
      <c r="A5" s="17"/>
      <c r="B5" s="39"/>
      <c r="C5" s="39"/>
      <c r="D5" s="40"/>
      <c r="E5" s="21"/>
      <c r="F5" s="19"/>
      <c r="G5" s="21"/>
      <c r="H5" s="21"/>
      <c r="I5" s="21"/>
    </row>
    <row r="6">
      <c r="A6" s="17"/>
      <c r="B6" s="39"/>
      <c r="C6" s="39"/>
      <c r="D6" s="40"/>
      <c r="E6" s="21"/>
      <c r="F6" s="19"/>
      <c r="G6" s="21"/>
      <c r="H6" s="21"/>
      <c r="I6" s="21"/>
    </row>
    <row r="7">
      <c r="A7" s="17"/>
      <c r="B7" s="39"/>
      <c r="C7" s="39"/>
      <c r="D7" s="40"/>
      <c r="E7" s="21"/>
      <c r="F7" s="19"/>
      <c r="G7" s="21"/>
      <c r="H7" s="21"/>
      <c r="I7" s="21"/>
    </row>
    <row r="8">
      <c r="A8" s="17"/>
      <c r="B8" s="39"/>
      <c r="C8" s="39"/>
      <c r="D8" s="40"/>
      <c r="E8" s="21"/>
      <c r="F8" s="19"/>
      <c r="G8" s="21"/>
      <c r="H8" s="21"/>
      <c r="I8" s="21"/>
    </row>
    <row r="9">
      <c r="A9" s="17"/>
      <c r="B9" s="39"/>
      <c r="C9" s="39"/>
      <c r="D9" s="40"/>
      <c r="E9" s="21"/>
      <c r="F9" s="19"/>
      <c r="G9" s="21"/>
      <c r="H9" s="21"/>
      <c r="I9" s="21"/>
    </row>
    <row r="10">
      <c r="A10" s="17"/>
      <c r="B10" s="39"/>
      <c r="C10" s="39"/>
      <c r="D10" s="40"/>
      <c r="E10" s="21"/>
      <c r="F10" s="19"/>
      <c r="G10" s="21"/>
      <c r="H10" s="21"/>
      <c r="I10" s="21"/>
    </row>
    <row r="11">
      <c r="A11" s="22"/>
      <c r="B11" s="39"/>
      <c r="C11" s="39"/>
      <c r="D11" s="40"/>
      <c r="E11" s="21"/>
      <c r="F11" s="19"/>
      <c r="G11" s="21"/>
      <c r="H11" s="21"/>
      <c r="I11" s="21"/>
    </row>
    <row r="12">
      <c r="A12" s="17"/>
      <c r="B12" s="39"/>
      <c r="C12" s="39"/>
      <c r="D12" s="40"/>
      <c r="E12" s="21"/>
      <c r="F12" s="19"/>
      <c r="G12" s="21"/>
      <c r="H12" s="21"/>
      <c r="I12" s="21"/>
    </row>
    <row r="13">
      <c r="A13" s="17"/>
      <c r="B13" s="39"/>
      <c r="C13" s="39"/>
      <c r="D13" s="40"/>
      <c r="E13" s="21"/>
      <c r="F13" s="19"/>
      <c r="G13" s="21"/>
      <c r="H13" s="21"/>
      <c r="I13" s="21"/>
    </row>
    <row r="14">
      <c r="A14" s="17"/>
      <c r="B14" s="39"/>
      <c r="C14" s="39"/>
      <c r="D14" s="40"/>
      <c r="E14" s="21"/>
      <c r="F14" s="19"/>
      <c r="G14" s="21"/>
      <c r="H14" s="21"/>
      <c r="I14" s="21"/>
    </row>
    <row r="15">
      <c r="A15" s="17"/>
      <c r="B15" s="39"/>
      <c r="C15" s="39"/>
      <c r="D15" s="40"/>
      <c r="E15" s="21"/>
      <c r="F15" s="19"/>
      <c r="G15" s="21"/>
      <c r="H15" s="21"/>
      <c r="I15" s="21"/>
    </row>
    <row r="16">
      <c r="A16" s="17"/>
      <c r="B16" s="39"/>
      <c r="C16" s="39"/>
      <c r="D16" s="40"/>
      <c r="E16" s="21"/>
      <c r="F16" s="19"/>
      <c r="G16" s="21"/>
      <c r="H16" s="21"/>
      <c r="I16" s="21"/>
    </row>
    <row r="17">
      <c r="A17" s="17"/>
      <c r="B17" s="39"/>
      <c r="C17" s="39"/>
      <c r="D17" s="40"/>
      <c r="E17" s="21"/>
      <c r="F17" s="19"/>
      <c r="G17" s="21"/>
      <c r="H17" s="21"/>
      <c r="I17" s="21"/>
    </row>
    <row r="18">
      <c r="A18" s="17"/>
      <c r="B18" s="39"/>
      <c r="C18" s="39"/>
      <c r="D18" s="40"/>
      <c r="E18" s="21"/>
      <c r="F18" s="19"/>
      <c r="G18" s="21"/>
      <c r="H18" s="21"/>
      <c r="I18" s="21"/>
    </row>
    <row r="19">
      <c r="A19" s="17"/>
      <c r="B19" s="39"/>
      <c r="C19" s="39"/>
      <c r="D19" s="40"/>
      <c r="E19" s="21"/>
      <c r="F19" s="19"/>
      <c r="G19" s="21"/>
      <c r="H19" s="21"/>
      <c r="I19" s="21"/>
    </row>
    <row r="20">
      <c r="A20" s="17"/>
      <c r="B20" s="39"/>
      <c r="C20" s="39"/>
      <c r="D20" s="40"/>
      <c r="E20" s="21"/>
      <c r="F20" s="19"/>
      <c r="G20" s="21"/>
      <c r="H20" s="21"/>
      <c r="I20" s="21"/>
    </row>
    <row r="21">
      <c r="A21" s="17"/>
      <c r="B21" s="39"/>
      <c r="C21" s="39"/>
      <c r="D21" s="40"/>
      <c r="E21" s="21"/>
      <c r="F21" s="19"/>
      <c r="G21" s="21"/>
      <c r="H21" s="21"/>
      <c r="I21" s="21"/>
    </row>
    <row r="22">
      <c r="A22" s="17"/>
      <c r="B22" s="39"/>
      <c r="C22" s="39"/>
      <c r="D22" s="40"/>
      <c r="E22" s="21"/>
      <c r="F22" s="19"/>
      <c r="G22" s="21"/>
      <c r="H22" s="21"/>
      <c r="I22" s="21"/>
    </row>
    <row r="23">
      <c r="A23" s="17"/>
      <c r="B23" s="39"/>
      <c r="C23" s="39"/>
      <c r="D23" s="40"/>
      <c r="E23" s="21"/>
      <c r="F23" s="19"/>
      <c r="G23" s="21"/>
      <c r="H23" s="21"/>
      <c r="I23" s="21"/>
    </row>
    <row r="24">
      <c r="A24" s="17"/>
      <c r="B24" s="39"/>
      <c r="C24" s="39"/>
      <c r="D24" s="40"/>
      <c r="E24" s="21"/>
      <c r="F24" s="19"/>
      <c r="G24" s="21"/>
      <c r="H24" s="21"/>
      <c r="I24" s="21"/>
    </row>
    <row r="25">
      <c r="A25" s="17"/>
      <c r="B25" s="39"/>
      <c r="C25" s="39"/>
      <c r="D25" s="40"/>
      <c r="E25" s="21"/>
      <c r="F25" s="19"/>
      <c r="G25" s="21"/>
      <c r="H25" s="21"/>
      <c r="I25" s="21"/>
    </row>
    <row r="26">
      <c r="A26" s="17"/>
      <c r="B26" s="39"/>
      <c r="C26" s="39"/>
      <c r="D26" s="40"/>
      <c r="E26" s="21"/>
      <c r="F26" s="19"/>
      <c r="G26" s="21"/>
      <c r="H26" s="21"/>
      <c r="I26" s="21"/>
    </row>
    <row r="27">
      <c r="A27" s="17"/>
      <c r="B27" s="39"/>
      <c r="C27" s="39"/>
      <c r="D27" s="40"/>
      <c r="E27" s="21"/>
      <c r="F27" s="19"/>
      <c r="G27" s="21"/>
      <c r="H27" s="21"/>
      <c r="I27" s="21"/>
    </row>
    <row r="28">
      <c r="A28" s="17"/>
      <c r="B28" s="39"/>
      <c r="C28" s="39"/>
      <c r="D28" s="40"/>
      <c r="E28" s="21"/>
      <c r="F28" s="19"/>
      <c r="G28" s="21"/>
      <c r="H28" s="21"/>
      <c r="I28" s="21"/>
    </row>
    <row r="29">
      <c r="A29" s="17"/>
      <c r="B29" s="39"/>
      <c r="C29" s="39"/>
      <c r="D29" s="40"/>
      <c r="E29" s="21"/>
      <c r="F29" s="19"/>
      <c r="G29" s="21"/>
      <c r="H29" s="21"/>
      <c r="I29" s="21"/>
    </row>
    <row r="30">
      <c r="A30" s="17"/>
      <c r="B30" s="39"/>
      <c r="C30" s="39"/>
      <c r="D30" s="40"/>
      <c r="E30" s="21"/>
      <c r="F30" s="19"/>
      <c r="G30" s="21"/>
      <c r="H30" s="21"/>
      <c r="I30" s="21"/>
    </row>
    <row r="31">
      <c r="A31" s="17"/>
      <c r="B31" s="39"/>
      <c r="C31" s="39"/>
      <c r="D31" s="40"/>
      <c r="E31" s="21"/>
      <c r="F31" s="19"/>
      <c r="G31" s="21"/>
      <c r="H31" s="21"/>
      <c r="I31" s="21"/>
    </row>
    <row r="32">
      <c r="A32" s="17"/>
      <c r="B32" s="39"/>
      <c r="C32" s="39"/>
      <c r="D32" s="40"/>
      <c r="E32" s="21"/>
      <c r="F32" s="19"/>
      <c r="G32" s="21"/>
      <c r="H32" s="21"/>
      <c r="I32" s="21"/>
    </row>
    <row r="33">
      <c r="A33" s="17"/>
      <c r="B33" s="39"/>
      <c r="C33" s="39"/>
      <c r="D33" s="40"/>
      <c r="E33" s="21"/>
      <c r="F33" s="19"/>
      <c r="G33" s="21"/>
      <c r="H33" s="21"/>
      <c r="I33" s="21"/>
    </row>
    <row r="34">
      <c r="A34" s="22"/>
      <c r="B34" s="39"/>
      <c r="C34" s="39"/>
      <c r="D34" s="40"/>
      <c r="E34" s="21"/>
      <c r="F34" s="19"/>
      <c r="G34" s="21"/>
      <c r="H34" s="21"/>
      <c r="I34" s="21"/>
    </row>
    <row r="35">
      <c r="A35" s="17"/>
      <c r="B35" s="39"/>
      <c r="C35" s="39"/>
      <c r="D35" s="40"/>
      <c r="E35" s="21"/>
      <c r="F35" s="19"/>
      <c r="G35" s="21"/>
      <c r="H35" s="21"/>
      <c r="I35" s="21"/>
    </row>
    <row r="36">
      <c r="A36" s="22"/>
      <c r="B36" s="39"/>
      <c r="C36" s="39"/>
      <c r="D36" s="40"/>
      <c r="E36" s="21"/>
      <c r="F36" s="19"/>
      <c r="G36" s="21"/>
      <c r="H36" s="21"/>
      <c r="I36" s="21"/>
    </row>
    <row r="37">
      <c r="A37" s="17"/>
      <c r="B37" s="39"/>
      <c r="C37" s="39"/>
      <c r="D37" s="40"/>
      <c r="E37" s="21"/>
      <c r="F37" s="19"/>
      <c r="G37" s="21"/>
      <c r="H37" s="21"/>
      <c r="I37" s="21"/>
    </row>
    <row r="38">
      <c r="A38" s="17"/>
      <c r="B38" s="39"/>
      <c r="C38" s="39"/>
      <c r="D38" s="40"/>
      <c r="E38" s="21"/>
      <c r="F38" s="19"/>
      <c r="G38" s="21"/>
      <c r="H38" s="21"/>
      <c r="I38" s="21"/>
    </row>
    <row r="39">
      <c r="A39" s="17"/>
      <c r="B39" s="39"/>
      <c r="C39" s="39"/>
      <c r="D39" s="40"/>
      <c r="E39" s="21"/>
      <c r="F39" s="19"/>
      <c r="G39" s="21"/>
      <c r="H39" s="21"/>
      <c r="I39" s="21"/>
    </row>
    <row r="40">
      <c r="A40" s="17"/>
      <c r="B40" s="39"/>
      <c r="C40" s="39"/>
      <c r="D40" s="40"/>
      <c r="E40" s="21"/>
      <c r="F40" s="19"/>
      <c r="G40" s="21"/>
      <c r="H40" s="21"/>
      <c r="I40" s="21"/>
    </row>
    <row r="41">
      <c r="A41" s="17"/>
      <c r="B41" s="39"/>
      <c r="C41" s="39"/>
      <c r="D41" s="40"/>
      <c r="E41" s="21"/>
      <c r="F41" s="19"/>
      <c r="G41" s="21"/>
      <c r="H41" s="21"/>
      <c r="I41" s="21"/>
    </row>
    <row r="42">
      <c r="A42" s="17"/>
      <c r="B42" s="39"/>
      <c r="C42" s="39"/>
      <c r="D42" s="40"/>
      <c r="E42" s="21"/>
      <c r="F42" s="19"/>
      <c r="G42" s="21"/>
      <c r="H42" s="21"/>
      <c r="I42" s="21"/>
    </row>
    <row r="43">
      <c r="A43" s="17"/>
      <c r="B43" s="39"/>
      <c r="C43" s="39"/>
      <c r="D43" s="40"/>
      <c r="E43" s="21"/>
      <c r="F43" s="19"/>
      <c r="G43" s="21"/>
      <c r="H43" s="21"/>
      <c r="I43" s="21"/>
    </row>
    <row r="44">
      <c r="A44" s="17"/>
      <c r="B44" s="39"/>
      <c r="C44" s="39"/>
      <c r="D44" s="40"/>
      <c r="E44" s="21"/>
      <c r="F44" s="19"/>
      <c r="G44" s="21"/>
      <c r="H44" s="21"/>
      <c r="I44" s="21"/>
    </row>
    <row r="45">
      <c r="A45" s="22"/>
      <c r="B45" s="39"/>
      <c r="C45" s="39"/>
      <c r="D45" s="40"/>
      <c r="E45" s="21"/>
      <c r="F45" s="19"/>
      <c r="G45" s="21"/>
      <c r="H45" s="21"/>
      <c r="I45" s="21"/>
    </row>
    <row r="46">
      <c r="A46" s="22"/>
      <c r="B46" s="39"/>
      <c r="C46" s="39"/>
      <c r="D46" s="40"/>
      <c r="E46" s="21"/>
      <c r="F46" s="19"/>
      <c r="G46" s="21"/>
      <c r="H46" s="21"/>
      <c r="I46" s="21"/>
    </row>
    <row r="47">
      <c r="A47" s="17"/>
      <c r="B47" s="39"/>
      <c r="C47" s="39"/>
      <c r="D47" s="40"/>
      <c r="E47" s="21"/>
      <c r="F47" s="19"/>
      <c r="G47" s="21"/>
      <c r="H47" s="21"/>
      <c r="I47" s="21"/>
    </row>
    <row r="48">
      <c r="A48" s="17"/>
      <c r="B48" s="39"/>
      <c r="C48" s="39"/>
      <c r="D48" s="40"/>
      <c r="E48" s="21"/>
      <c r="F48" s="19"/>
      <c r="G48" s="21"/>
      <c r="H48" s="21"/>
      <c r="I48" s="21"/>
    </row>
    <row r="49">
      <c r="A49" s="17"/>
      <c r="B49" s="39"/>
      <c r="C49" s="39"/>
      <c r="D49" s="40"/>
      <c r="E49" s="21"/>
      <c r="F49" s="19"/>
      <c r="G49" s="21"/>
      <c r="H49" s="21"/>
      <c r="I49" s="21"/>
    </row>
    <row r="50">
      <c r="A50" s="17"/>
      <c r="B50" s="39"/>
      <c r="C50" s="39"/>
      <c r="D50" s="40"/>
      <c r="E50" s="21"/>
      <c r="F50" s="19"/>
      <c r="G50" s="21"/>
      <c r="H50" s="21"/>
      <c r="I50" s="21"/>
    </row>
    <row r="51">
      <c r="A51" s="17"/>
      <c r="B51" s="39"/>
      <c r="C51" s="39"/>
      <c r="D51" s="40"/>
      <c r="E51" s="21"/>
      <c r="F51" s="19"/>
      <c r="G51" s="21"/>
      <c r="H51" s="21"/>
      <c r="I51" s="21"/>
    </row>
    <row r="52">
      <c r="A52" s="17"/>
      <c r="B52" s="39"/>
      <c r="C52" s="39"/>
      <c r="D52" s="40"/>
      <c r="E52" s="21"/>
      <c r="F52" s="19"/>
      <c r="G52" s="21"/>
      <c r="H52" s="21"/>
      <c r="I52" s="21"/>
    </row>
    <row r="53">
      <c r="A53" s="17"/>
      <c r="B53" s="39"/>
      <c r="C53" s="39"/>
      <c r="D53" s="40"/>
      <c r="E53" s="21"/>
      <c r="F53" s="19"/>
      <c r="G53" s="21"/>
      <c r="H53" s="21"/>
      <c r="I53" s="21"/>
    </row>
    <row r="54">
      <c r="A54" s="17"/>
      <c r="B54" s="39"/>
      <c r="C54" s="39"/>
      <c r="D54" s="40"/>
      <c r="E54" s="21"/>
      <c r="F54" s="19"/>
      <c r="G54" s="21"/>
      <c r="H54" s="21"/>
      <c r="I54" s="21"/>
    </row>
    <row r="55">
      <c r="A55" s="17"/>
      <c r="B55" s="39"/>
      <c r="C55" s="39"/>
      <c r="D55" s="40"/>
      <c r="E55" s="21"/>
      <c r="F55" s="19"/>
      <c r="G55" s="21"/>
      <c r="H55" s="21"/>
      <c r="I55" s="21"/>
    </row>
    <row r="56">
      <c r="A56" s="17"/>
      <c r="B56" s="39"/>
      <c r="C56" s="39"/>
      <c r="D56" s="40"/>
      <c r="E56" s="21"/>
      <c r="F56" s="19"/>
      <c r="G56" s="21"/>
      <c r="H56" s="21"/>
      <c r="I56" s="21"/>
    </row>
    <row r="57">
      <c r="A57" s="22"/>
      <c r="B57" s="39"/>
      <c r="C57" s="39"/>
      <c r="D57" s="40"/>
      <c r="E57" s="21"/>
      <c r="F57" s="19"/>
      <c r="G57" s="21"/>
      <c r="H57" s="21"/>
      <c r="I57" s="21"/>
    </row>
    <row r="58">
      <c r="A58" s="17"/>
      <c r="B58" s="39"/>
      <c r="C58" s="39"/>
      <c r="D58" s="40"/>
      <c r="E58" s="21"/>
      <c r="F58" s="19"/>
      <c r="G58" s="21"/>
      <c r="H58" s="21"/>
      <c r="I58" s="21"/>
    </row>
    <row r="59">
      <c r="A59" s="17"/>
      <c r="B59" s="39"/>
      <c r="C59" s="39"/>
      <c r="D59" s="40"/>
      <c r="E59" s="21"/>
      <c r="F59" s="19"/>
      <c r="G59" s="21"/>
      <c r="H59" s="21"/>
      <c r="I59" s="21"/>
    </row>
    <row r="60">
      <c r="A60" s="17"/>
      <c r="B60" s="39"/>
      <c r="C60" s="39"/>
      <c r="D60" s="40"/>
      <c r="E60" s="21"/>
      <c r="F60" s="19"/>
      <c r="G60" s="21"/>
      <c r="H60" s="21"/>
      <c r="I60" s="21"/>
    </row>
    <row r="61">
      <c r="A61" s="17"/>
      <c r="B61" s="39"/>
      <c r="C61" s="39"/>
      <c r="D61" s="40"/>
      <c r="E61" s="21"/>
      <c r="F61" s="19"/>
      <c r="G61" s="21"/>
      <c r="H61" s="21"/>
      <c r="I61" s="21"/>
    </row>
    <row r="62">
      <c r="A62" s="17"/>
      <c r="B62" s="39"/>
      <c r="C62" s="39"/>
      <c r="D62" s="40"/>
      <c r="E62" s="21"/>
      <c r="F62" s="19"/>
      <c r="G62" s="21"/>
      <c r="H62" s="21"/>
      <c r="I62" s="21"/>
    </row>
    <row r="63">
      <c r="A63" s="17"/>
      <c r="B63" s="39"/>
      <c r="C63" s="39"/>
      <c r="D63" s="40"/>
      <c r="E63" s="21"/>
      <c r="F63" s="19"/>
      <c r="G63" s="21"/>
      <c r="H63" s="21"/>
      <c r="I63" s="21"/>
    </row>
    <row r="64">
      <c r="A64" s="17"/>
      <c r="B64" s="39"/>
      <c r="C64" s="39"/>
      <c r="D64" s="40"/>
      <c r="E64" s="21"/>
      <c r="F64" s="19"/>
      <c r="G64" s="21"/>
      <c r="H64" s="21"/>
      <c r="I64" s="21"/>
    </row>
    <row r="65">
      <c r="A65" s="17"/>
      <c r="B65" s="39"/>
      <c r="C65" s="39"/>
      <c r="D65" s="40"/>
      <c r="E65" s="21"/>
      <c r="F65" s="19"/>
      <c r="G65" s="21"/>
      <c r="H65" s="21"/>
      <c r="I65" s="21"/>
    </row>
    <row r="66">
      <c r="A66" s="17"/>
      <c r="B66" s="39"/>
      <c r="C66" s="39"/>
      <c r="D66" s="40"/>
      <c r="E66" s="21"/>
      <c r="F66" s="19"/>
      <c r="G66" s="21"/>
      <c r="H66" s="21"/>
      <c r="I66" s="21"/>
    </row>
    <row r="67">
      <c r="A67" s="17"/>
      <c r="B67" s="39"/>
      <c r="C67" s="39"/>
      <c r="D67" s="40"/>
      <c r="E67" s="21"/>
      <c r="F67" s="19"/>
      <c r="G67" s="21"/>
      <c r="H67" s="21"/>
      <c r="I67" s="21"/>
    </row>
    <row r="68">
      <c r="A68" s="17"/>
      <c r="B68" s="39"/>
      <c r="C68" s="39"/>
      <c r="D68" s="40"/>
      <c r="E68" s="21"/>
      <c r="F68" s="19"/>
      <c r="G68" s="21"/>
      <c r="H68" s="21"/>
      <c r="I68" s="21"/>
    </row>
    <row r="69">
      <c r="A69" s="17"/>
      <c r="B69" s="39"/>
      <c r="C69" s="39"/>
      <c r="D69" s="40"/>
      <c r="E69" s="21"/>
      <c r="F69" s="19"/>
      <c r="G69" s="21"/>
      <c r="H69" s="21"/>
      <c r="I69" s="21"/>
    </row>
    <row r="70">
      <c r="A70" s="17"/>
      <c r="B70" s="39"/>
      <c r="C70" s="39"/>
      <c r="D70" s="40"/>
      <c r="E70" s="21"/>
      <c r="F70" s="19"/>
      <c r="G70" s="21"/>
      <c r="H70" s="21"/>
      <c r="I70" s="21"/>
    </row>
    <row r="71">
      <c r="A71" s="17"/>
      <c r="B71" s="39"/>
      <c r="C71" s="39"/>
      <c r="D71" s="40"/>
      <c r="E71" s="21"/>
      <c r="F71" s="19"/>
      <c r="G71" s="21"/>
      <c r="H71" s="21"/>
      <c r="I71" s="21"/>
    </row>
    <row r="72">
      <c r="A72" s="22"/>
      <c r="B72" s="39"/>
      <c r="C72" s="39"/>
      <c r="D72" s="40"/>
      <c r="E72" s="21"/>
      <c r="F72" s="19"/>
      <c r="G72" s="21"/>
      <c r="H72" s="21"/>
      <c r="I72" s="21"/>
    </row>
    <row r="73">
      <c r="A73" s="22"/>
      <c r="B73" s="39"/>
      <c r="C73" s="39"/>
      <c r="D73" s="40"/>
      <c r="E73" s="21"/>
      <c r="F73" s="19"/>
      <c r="G73" s="21"/>
      <c r="H73" s="21"/>
      <c r="I73" s="21"/>
    </row>
    <row r="74">
      <c r="A74" s="17"/>
      <c r="B74" s="39"/>
      <c r="C74" s="39"/>
      <c r="D74" s="40"/>
      <c r="E74" s="21"/>
      <c r="F74" s="19"/>
      <c r="G74" s="21"/>
      <c r="H74" s="21"/>
      <c r="I74" s="21"/>
    </row>
    <row r="75">
      <c r="A75" s="17"/>
      <c r="B75" s="39"/>
      <c r="C75" s="39"/>
      <c r="D75" s="40"/>
      <c r="E75" s="21"/>
      <c r="F75" s="19"/>
      <c r="G75" s="21"/>
      <c r="H75" s="21"/>
      <c r="I75" s="21"/>
    </row>
    <row r="76">
      <c r="A76" s="17"/>
      <c r="B76" s="39"/>
      <c r="C76" s="39"/>
      <c r="D76" s="40"/>
      <c r="E76" s="21"/>
      <c r="F76" s="19"/>
      <c r="G76" s="21"/>
      <c r="H76" s="21"/>
      <c r="I76" s="21"/>
    </row>
    <row r="77">
      <c r="A77" s="17"/>
      <c r="B77" s="39"/>
      <c r="C77" s="39"/>
      <c r="D77" s="40"/>
      <c r="E77" s="21"/>
      <c r="F77" s="19"/>
      <c r="G77" s="21"/>
      <c r="H77" s="21"/>
      <c r="I77" s="21"/>
    </row>
    <row r="78">
      <c r="A78" s="17"/>
      <c r="B78" s="39"/>
      <c r="C78" s="39"/>
      <c r="D78" s="40"/>
      <c r="E78" s="21"/>
      <c r="F78" s="19"/>
      <c r="G78" s="21"/>
      <c r="H78" s="21"/>
      <c r="I78" s="21"/>
    </row>
    <row r="79">
      <c r="A79" s="17"/>
      <c r="B79" s="39"/>
      <c r="C79" s="39"/>
      <c r="D79" s="40"/>
      <c r="E79" s="21"/>
      <c r="F79" s="19"/>
      <c r="G79" s="21"/>
      <c r="H79" s="21"/>
      <c r="I79" s="21"/>
    </row>
    <row r="80">
      <c r="A80" s="22"/>
      <c r="B80" s="39"/>
      <c r="C80" s="39"/>
      <c r="D80" s="40"/>
      <c r="E80" s="21"/>
      <c r="F80" s="19"/>
      <c r="G80" s="21"/>
      <c r="H80" s="21"/>
      <c r="I80" s="21"/>
    </row>
    <row r="81">
      <c r="A81" s="17"/>
      <c r="B81" s="39"/>
      <c r="C81" s="39"/>
      <c r="D81" s="40"/>
      <c r="E81" s="21"/>
      <c r="F81" s="19"/>
      <c r="G81" s="21"/>
      <c r="H81" s="21"/>
      <c r="I81" s="21"/>
    </row>
    <row r="82">
      <c r="A82" s="17"/>
      <c r="B82" s="39"/>
      <c r="C82" s="39"/>
      <c r="D82" s="40"/>
      <c r="E82" s="21"/>
      <c r="F82" s="19"/>
      <c r="G82" s="21"/>
      <c r="H82" s="21"/>
      <c r="I82" s="21"/>
    </row>
    <row r="83">
      <c r="A83" s="17"/>
      <c r="B83" s="39"/>
      <c r="C83" s="39"/>
      <c r="D83" s="40"/>
      <c r="E83" s="21"/>
      <c r="F83" s="19"/>
      <c r="G83" s="21"/>
      <c r="H83" s="21"/>
      <c r="I83" s="21"/>
    </row>
    <row r="84">
      <c r="A84" s="17"/>
      <c r="B84" s="39"/>
      <c r="C84" s="39"/>
      <c r="D84" s="40"/>
      <c r="E84" s="21"/>
      <c r="F84" s="19"/>
      <c r="G84" s="21"/>
      <c r="H84" s="21"/>
      <c r="I84" s="21"/>
    </row>
    <row r="85">
      <c r="A85" s="22"/>
      <c r="B85" s="39"/>
      <c r="C85" s="39"/>
      <c r="D85" s="40"/>
      <c r="E85" s="21"/>
      <c r="F85" s="19"/>
      <c r="G85" s="21"/>
      <c r="H85" s="21"/>
      <c r="I85" s="21"/>
    </row>
    <row r="86">
      <c r="A86" s="17"/>
      <c r="B86" s="39"/>
      <c r="C86" s="39"/>
      <c r="D86" s="40"/>
      <c r="E86" s="21"/>
      <c r="F86" s="19"/>
      <c r="G86" s="21"/>
      <c r="H86" s="21"/>
      <c r="I86" s="21"/>
    </row>
    <row r="87">
      <c r="A87" s="17"/>
      <c r="B87" s="39"/>
      <c r="C87" s="39"/>
      <c r="D87" s="40"/>
      <c r="E87" s="21"/>
      <c r="F87" s="19"/>
      <c r="G87" s="21"/>
      <c r="H87" s="21"/>
      <c r="I87" s="21"/>
    </row>
    <row r="88">
      <c r="A88" s="17"/>
      <c r="B88" s="39"/>
      <c r="C88" s="39"/>
      <c r="D88" s="40"/>
      <c r="E88" s="21"/>
      <c r="F88" s="19"/>
      <c r="G88" s="21"/>
      <c r="H88" s="21"/>
      <c r="I88" s="21"/>
    </row>
    <row r="89">
      <c r="A89" s="17"/>
      <c r="B89" s="39"/>
      <c r="C89" s="39"/>
      <c r="D89" s="40"/>
      <c r="E89" s="21"/>
      <c r="F89" s="19"/>
      <c r="G89" s="21"/>
      <c r="H89" s="21"/>
      <c r="I89" s="21"/>
    </row>
    <row r="90">
      <c r="A90" s="17"/>
      <c r="B90" s="39"/>
      <c r="C90" s="39"/>
      <c r="D90" s="40"/>
      <c r="E90" s="21"/>
      <c r="F90" s="19"/>
      <c r="G90" s="21"/>
      <c r="H90" s="21"/>
      <c r="I90" s="21"/>
    </row>
    <row r="91">
      <c r="A91" s="17"/>
      <c r="B91" s="39"/>
      <c r="C91" s="39"/>
      <c r="D91" s="40"/>
      <c r="E91" s="21"/>
      <c r="F91" s="19"/>
      <c r="G91" s="21"/>
      <c r="H91" s="21"/>
      <c r="I91" s="21"/>
    </row>
    <row r="92">
      <c r="A92" s="22"/>
      <c r="B92" s="39"/>
      <c r="C92" s="39"/>
      <c r="D92" s="40"/>
      <c r="E92" s="21"/>
      <c r="F92" s="19"/>
      <c r="G92" s="21"/>
      <c r="H92" s="21"/>
      <c r="I92" s="21"/>
    </row>
    <row r="93">
      <c r="A93" s="17"/>
      <c r="B93" s="39"/>
      <c r="C93" s="39"/>
      <c r="D93" s="40"/>
      <c r="E93" s="21"/>
      <c r="F93" s="19"/>
      <c r="G93" s="21"/>
      <c r="H93" s="21"/>
      <c r="I93" s="21"/>
    </row>
    <row r="94">
      <c r="A94" s="22"/>
      <c r="B94" s="39"/>
      <c r="C94" s="39"/>
      <c r="D94" s="40"/>
      <c r="E94" s="21"/>
      <c r="F94" s="19"/>
      <c r="G94" s="21"/>
      <c r="H94" s="21"/>
      <c r="I94" s="21"/>
    </row>
    <row r="95">
      <c r="A95" s="17"/>
      <c r="B95" s="39"/>
      <c r="C95" s="39"/>
      <c r="D95" s="40"/>
      <c r="E95" s="21"/>
      <c r="F95" s="19"/>
      <c r="G95" s="21"/>
      <c r="H95" s="21"/>
      <c r="I95" s="21"/>
    </row>
    <row r="96">
      <c r="A96" s="17"/>
      <c r="B96" s="39"/>
      <c r="C96" s="39"/>
      <c r="D96" s="40"/>
      <c r="E96" s="21"/>
      <c r="F96" s="19"/>
      <c r="G96" s="21"/>
      <c r="H96" s="21"/>
      <c r="I96" s="21"/>
    </row>
    <row r="97">
      <c r="A97" s="17"/>
      <c r="B97" s="39"/>
      <c r="C97" s="39"/>
      <c r="D97" s="40"/>
      <c r="E97" s="21"/>
      <c r="F97" s="19"/>
      <c r="G97" s="21"/>
      <c r="H97" s="21"/>
      <c r="I97" s="21"/>
    </row>
    <row r="98">
      <c r="A98" s="17"/>
      <c r="B98" s="39"/>
      <c r="C98" s="39"/>
      <c r="D98" s="40"/>
      <c r="E98" s="21"/>
      <c r="F98" s="19"/>
      <c r="G98" s="21"/>
      <c r="H98" s="21"/>
      <c r="I98" s="21"/>
    </row>
    <row r="99">
      <c r="A99" s="17"/>
      <c r="B99" s="39"/>
      <c r="C99" s="39"/>
      <c r="D99" s="40"/>
      <c r="E99" s="21"/>
      <c r="F99" s="19"/>
      <c r="G99" s="21"/>
      <c r="H99" s="21"/>
      <c r="I99" s="21"/>
    </row>
    <row r="100">
      <c r="A100" s="17"/>
      <c r="B100" s="39"/>
      <c r="C100" s="39"/>
      <c r="D100" s="40"/>
      <c r="E100" s="21"/>
      <c r="F100" s="19"/>
      <c r="G100" s="21"/>
      <c r="H100" s="21"/>
      <c r="I100" s="21"/>
    </row>
    <row r="101">
      <c r="A101" s="17"/>
      <c r="B101" s="39"/>
      <c r="C101" s="39"/>
      <c r="D101" s="40"/>
      <c r="E101" s="21"/>
      <c r="F101" s="19"/>
      <c r="G101" s="21"/>
      <c r="H101" s="21"/>
      <c r="I101" s="21"/>
    </row>
    <row r="102">
      <c r="A102" s="17"/>
      <c r="B102" s="39"/>
      <c r="C102" s="39"/>
      <c r="D102" s="40"/>
      <c r="E102" s="21"/>
      <c r="F102" s="19"/>
      <c r="G102" s="21"/>
      <c r="H102" s="21"/>
      <c r="I102" s="21"/>
    </row>
    <row r="103">
      <c r="A103" s="17"/>
      <c r="B103" s="39"/>
      <c r="C103" s="39"/>
      <c r="D103" s="40"/>
      <c r="E103" s="21"/>
      <c r="F103" s="19"/>
      <c r="G103" s="21"/>
      <c r="H103" s="21"/>
      <c r="I103" s="21"/>
    </row>
    <row r="104">
      <c r="A104" s="17"/>
      <c r="B104" s="39"/>
      <c r="C104" s="39"/>
      <c r="D104" s="40"/>
      <c r="E104" s="21"/>
      <c r="F104" s="19"/>
      <c r="G104" s="21"/>
      <c r="H104" s="21"/>
      <c r="I104" s="21"/>
    </row>
    <row r="105">
      <c r="A105" s="17"/>
      <c r="B105" s="39"/>
      <c r="C105" s="39"/>
      <c r="D105" s="40"/>
      <c r="E105" s="21"/>
      <c r="F105" s="19"/>
      <c r="G105" s="21"/>
      <c r="H105" s="21"/>
      <c r="I105" s="21"/>
    </row>
    <row r="106">
      <c r="A106" s="22"/>
      <c r="B106" s="39"/>
      <c r="C106" s="39"/>
      <c r="D106" s="40"/>
      <c r="E106" s="21"/>
      <c r="F106" s="19"/>
      <c r="G106" s="21"/>
      <c r="H106" s="21"/>
      <c r="I106" s="21"/>
    </row>
    <row r="107">
      <c r="A107" s="17"/>
      <c r="B107" s="39"/>
      <c r="C107" s="39"/>
      <c r="D107" s="40"/>
      <c r="E107" s="21"/>
      <c r="F107" s="19"/>
      <c r="G107" s="21"/>
      <c r="H107" s="21"/>
      <c r="I107" s="21"/>
    </row>
    <row r="108">
      <c r="A108" s="17"/>
      <c r="B108" s="39"/>
      <c r="C108" s="39"/>
      <c r="D108" s="40"/>
      <c r="E108" s="21"/>
      <c r="F108" s="19"/>
      <c r="G108" s="21"/>
      <c r="H108" s="21"/>
      <c r="I108" s="21"/>
    </row>
    <row r="109">
      <c r="A109" s="17"/>
      <c r="B109" s="39"/>
      <c r="C109" s="39"/>
      <c r="D109" s="40"/>
      <c r="E109" s="21"/>
      <c r="F109" s="19"/>
      <c r="G109" s="21"/>
      <c r="H109" s="21"/>
      <c r="I109" s="21"/>
    </row>
    <row r="110">
      <c r="A110" s="22"/>
      <c r="B110" s="39"/>
      <c r="C110" s="39"/>
      <c r="D110" s="40"/>
      <c r="E110" s="21"/>
      <c r="F110" s="19"/>
      <c r="G110" s="21"/>
      <c r="H110" s="21"/>
      <c r="I110" s="21"/>
    </row>
    <row r="111">
      <c r="A111" s="17"/>
      <c r="B111" s="39"/>
      <c r="C111" s="39"/>
      <c r="D111" s="40"/>
      <c r="E111" s="21"/>
      <c r="F111" s="19"/>
      <c r="G111" s="21"/>
      <c r="H111" s="21"/>
      <c r="I111" s="21"/>
    </row>
    <row r="112">
      <c r="A112" s="22"/>
      <c r="B112" s="39"/>
      <c r="C112" s="39"/>
      <c r="D112" s="40"/>
      <c r="E112" s="21"/>
      <c r="F112" s="19"/>
      <c r="G112" s="21"/>
      <c r="H112" s="21"/>
      <c r="I112" s="21"/>
    </row>
    <row r="113">
      <c r="A113" s="17"/>
      <c r="B113" s="39"/>
      <c r="C113" s="39"/>
      <c r="D113" s="40"/>
      <c r="E113" s="21"/>
      <c r="F113" s="19"/>
      <c r="G113" s="21"/>
      <c r="H113" s="21"/>
      <c r="I113" s="21"/>
    </row>
    <row r="114">
      <c r="A114" s="17"/>
      <c r="B114" s="39"/>
      <c r="C114" s="39"/>
      <c r="D114" s="40"/>
      <c r="E114" s="21"/>
      <c r="F114" s="19"/>
      <c r="G114" s="21"/>
      <c r="H114" s="21"/>
      <c r="I114" s="21"/>
    </row>
    <row r="115">
      <c r="A115" s="17"/>
      <c r="B115" s="39"/>
      <c r="C115" s="39"/>
      <c r="D115" s="40"/>
      <c r="E115" s="21"/>
      <c r="F115" s="19"/>
      <c r="G115" s="21"/>
      <c r="H115" s="21"/>
      <c r="I115" s="21"/>
    </row>
    <row r="116">
      <c r="A116" s="17"/>
      <c r="B116" s="39"/>
      <c r="C116" s="39"/>
      <c r="D116" s="40"/>
      <c r="E116" s="21"/>
      <c r="F116" s="19"/>
      <c r="G116" s="21"/>
      <c r="H116" s="21"/>
      <c r="I116" s="21"/>
    </row>
    <row r="117">
      <c r="A117" s="22"/>
      <c r="B117" s="39"/>
      <c r="C117" s="39"/>
      <c r="D117" s="40"/>
      <c r="E117" s="21"/>
      <c r="F117" s="19"/>
      <c r="G117" s="21"/>
      <c r="H117" s="21"/>
      <c r="I117" s="21"/>
    </row>
    <row r="118">
      <c r="A118" s="17"/>
      <c r="B118" s="39"/>
      <c r="C118" s="39"/>
      <c r="D118" s="40"/>
      <c r="E118" s="21"/>
      <c r="F118" s="19"/>
      <c r="G118" s="21"/>
      <c r="H118" s="21"/>
      <c r="I118" s="21"/>
    </row>
    <row r="119">
      <c r="A119" s="17"/>
      <c r="B119" s="39"/>
      <c r="C119" s="39"/>
      <c r="D119" s="40"/>
      <c r="E119" s="21"/>
      <c r="F119" s="19"/>
      <c r="G119" s="21"/>
      <c r="H119" s="21"/>
      <c r="I119" s="21"/>
    </row>
    <row r="120">
      <c r="A120" s="17"/>
      <c r="B120" s="39"/>
      <c r="C120" s="39"/>
      <c r="D120" s="40"/>
      <c r="E120" s="21"/>
      <c r="F120" s="19"/>
      <c r="G120" s="21"/>
      <c r="H120" s="21"/>
      <c r="I120" s="21"/>
    </row>
    <row r="121">
      <c r="A121" s="17"/>
      <c r="B121" s="39"/>
      <c r="C121" s="39"/>
      <c r="D121" s="40"/>
      <c r="E121" s="21"/>
      <c r="F121" s="19"/>
      <c r="G121" s="21"/>
      <c r="H121" s="21"/>
      <c r="I121" s="21"/>
    </row>
    <row r="122">
      <c r="A122" s="17"/>
      <c r="B122" s="39"/>
      <c r="C122" s="39"/>
      <c r="D122" s="40"/>
      <c r="E122" s="21"/>
      <c r="F122" s="19"/>
      <c r="G122" s="21"/>
      <c r="H122" s="21"/>
      <c r="I122" s="21"/>
    </row>
    <row r="123">
      <c r="A123" s="22"/>
      <c r="B123" s="39"/>
      <c r="C123" s="39"/>
      <c r="D123" s="40"/>
      <c r="E123" s="21"/>
      <c r="F123" s="19"/>
      <c r="G123" s="21"/>
      <c r="H123" s="21"/>
      <c r="I123" s="21"/>
    </row>
    <row r="124">
      <c r="A124" s="22"/>
      <c r="B124" s="39"/>
      <c r="C124" s="39"/>
      <c r="D124" s="40"/>
      <c r="E124" s="21"/>
      <c r="F124" s="19"/>
      <c r="G124" s="21"/>
      <c r="H124" s="21"/>
      <c r="I124" s="21"/>
    </row>
    <row r="125">
      <c r="A125" s="17"/>
      <c r="B125" s="39"/>
      <c r="C125" s="39"/>
      <c r="D125" s="40"/>
      <c r="E125" s="21"/>
      <c r="F125" s="19"/>
      <c r="G125" s="21"/>
      <c r="H125" s="21"/>
      <c r="I125" s="21"/>
    </row>
    <row r="126">
      <c r="A126" s="17"/>
      <c r="B126" s="39"/>
      <c r="C126" s="39"/>
      <c r="D126" s="40"/>
      <c r="E126" s="21"/>
      <c r="F126" s="19"/>
      <c r="G126" s="21"/>
      <c r="H126" s="21"/>
      <c r="I126" s="21"/>
    </row>
    <row r="127">
      <c r="A127" s="17"/>
      <c r="B127" s="39"/>
      <c r="C127" s="39"/>
      <c r="D127" s="40"/>
      <c r="E127" s="21"/>
      <c r="F127" s="19"/>
      <c r="G127" s="21"/>
      <c r="H127" s="21"/>
      <c r="I127" s="21"/>
    </row>
    <row r="128">
      <c r="A128" s="17"/>
      <c r="B128" s="39"/>
      <c r="C128" s="39"/>
      <c r="D128" s="40"/>
      <c r="E128" s="21"/>
      <c r="F128" s="19"/>
      <c r="G128" s="21"/>
      <c r="H128" s="21"/>
      <c r="I128" s="21"/>
    </row>
    <row r="129">
      <c r="A129" s="17"/>
      <c r="B129" s="39"/>
      <c r="C129" s="39"/>
      <c r="D129" s="40"/>
      <c r="E129" s="21"/>
      <c r="F129" s="19"/>
      <c r="G129" s="21"/>
      <c r="H129" s="21"/>
      <c r="I129" s="21"/>
    </row>
    <row r="130">
      <c r="A130" s="17"/>
      <c r="B130" s="39"/>
      <c r="C130" s="39"/>
      <c r="D130" s="40"/>
      <c r="E130" s="21"/>
      <c r="F130" s="19"/>
      <c r="G130" s="21"/>
      <c r="H130" s="21"/>
      <c r="I130" s="21"/>
    </row>
    <row r="131">
      <c r="A131" s="17"/>
      <c r="B131" s="39"/>
      <c r="C131" s="39"/>
      <c r="D131" s="40"/>
      <c r="E131" s="21"/>
      <c r="F131" s="19"/>
      <c r="G131" s="21"/>
      <c r="H131" s="21"/>
      <c r="I131" s="21"/>
    </row>
    <row r="132">
      <c r="A132" s="22"/>
      <c r="B132" s="39"/>
      <c r="C132" s="39"/>
      <c r="D132" s="40"/>
      <c r="E132" s="21"/>
      <c r="F132" s="19"/>
      <c r="G132" s="21"/>
      <c r="H132" s="21"/>
      <c r="I132" s="21"/>
    </row>
    <row r="133">
      <c r="A133" s="22"/>
      <c r="B133" s="39"/>
      <c r="C133" s="39"/>
      <c r="D133" s="40"/>
      <c r="E133" s="21"/>
      <c r="F133" s="19"/>
      <c r="G133" s="21"/>
      <c r="H133" s="21"/>
      <c r="I133" s="21"/>
    </row>
    <row r="134">
      <c r="A134" s="22"/>
      <c r="B134" s="39"/>
      <c r="C134" s="39"/>
      <c r="D134" s="40"/>
      <c r="E134" s="21"/>
      <c r="F134" s="19"/>
      <c r="G134" s="21"/>
      <c r="H134" s="21"/>
      <c r="I134" s="21"/>
    </row>
    <row r="135">
      <c r="A135" s="17"/>
      <c r="B135" s="39"/>
      <c r="C135" s="39"/>
      <c r="D135" s="40"/>
      <c r="E135" s="21"/>
      <c r="F135" s="19"/>
      <c r="G135" s="21"/>
      <c r="H135" s="21"/>
      <c r="I135" s="21"/>
    </row>
    <row r="136">
      <c r="A136" s="22"/>
      <c r="B136" s="39"/>
      <c r="C136" s="39"/>
      <c r="D136" s="40"/>
      <c r="E136" s="21"/>
      <c r="F136" s="19"/>
      <c r="G136" s="21"/>
      <c r="H136" s="21"/>
      <c r="I136" s="21"/>
    </row>
    <row r="137">
      <c r="A137" s="17"/>
      <c r="B137" s="39"/>
      <c r="C137" s="39"/>
      <c r="D137" s="40"/>
      <c r="E137" s="21"/>
      <c r="F137" s="19"/>
      <c r="G137" s="21"/>
      <c r="H137" s="21"/>
      <c r="I137" s="21"/>
    </row>
    <row r="138">
      <c r="A138" s="17"/>
      <c r="B138" s="39"/>
      <c r="C138" s="39"/>
      <c r="D138" s="40"/>
      <c r="E138" s="21"/>
      <c r="F138" s="19"/>
      <c r="G138" s="21"/>
      <c r="H138" s="21"/>
      <c r="I138" s="21"/>
    </row>
    <row r="139">
      <c r="A139" s="17"/>
      <c r="B139" s="39"/>
      <c r="C139" s="39"/>
      <c r="D139" s="40"/>
      <c r="E139" s="21"/>
      <c r="F139" s="19"/>
      <c r="G139" s="21"/>
      <c r="H139" s="21"/>
      <c r="I139" s="21"/>
    </row>
    <row r="140">
      <c r="A140" s="17"/>
      <c r="B140" s="39"/>
      <c r="C140" s="39"/>
      <c r="D140" s="40"/>
      <c r="E140" s="21"/>
      <c r="F140" s="19"/>
      <c r="G140" s="21"/>
      <c r="H140" s="21"/>
      <c r="I140" s="21"/>
    </row>
    <row r="141">
      <c r="A141" s="17"/>
      <c r="B141" s="39"/>
      <c r="C141" s="39"/>
      <c r="D141" s="40"/>
      <c r="E141" s="21"/>
      <c r="F141" s="19"/>
      <c r="G141" s="21"/>
      <c r="H141" s="21"/>
      <c r="I141" s="21"/>
    </row>
    <row r="142">
      <c r="A142" s="22"/>
      <c r="B142" s="39"/>
      <c r="C142" s="39"/>
      <c r="D142" s="40"/>
      <c r="E142" s="21"/>
      <c r="F142" s="19"/>
      <c r="G142" s="21"/>
      <c r="H142" s="21"/>
      <c r="I142" s="21"/>
    </row>
    <row r="143">
      <c r="A143" s="17"/>
      <c r="B143" s="39"/>
      <c r="C143" s="39"/>
      <c r="D143" s="40"/>
      <c r="E143" s="21"/>
      <c r="F143" s="19"/>
      <c r="G143" s="21"/>
      <c r="H143" s="21"/>
      <c r="I143" s="21"/>
    </row>
    <row r="144">
      <c r="A144" s="17"/>
      <c r="B144" s="39"/>
      <c r="C144" s="39"/>
      <c r="D144" s="40"/>
      <c r="E144" s="21"/>
      <c r="F144" s="19"/>
      <c r="G144" s="21"/>
      <c r="H144" s="21"/>
      <c r="I144" s="21"/>
    </row>
    <row r="145">
      <c r="A145" s="17"/>
      <c r="B145" s="39"/>
      <c r="C145" s="39"/>
      <c r="D145" s="40"/>
      <c r="E145" s="21"/>
      <c r="F145" s="19"/>
      <c r="G145" s="21"/>
      <c r="H145" s="21"/>
      <c r="I145" s="21"/>
    </row>
    <row r="146">
      <c r="A146" s="22"/>
      <c r="B146" s="39"/>
      <c r="C146" s="39"/>
      <c r="D146" s="40"/>
      <c r="E146" s="21"/>
      <c r="F146" s="19"/>
      <c r="G146" s="21"/>
      <c r="H146" s="21"/>
      <c r="I146" s="21"/>
    </row>
    <row r="147">
      <c r="A147" s="22"/>
      <c r="B147" s="39"/>
      <c r="C147" s="39"/>
      <c r="D147" s="40"/>
      <c r="E147" s="21"/>
      <c r="F147" s="19"/>
      <c r="G147" s="21"/>
      <c r="H147" s="21"/>
      <c r="I147" s="21"/>
    </row>
    <row r="148">
      <c r="A148" s="17"/>
      <c r="B148" s="39"/>
      <c r="C148" s="39"/>
      <c r="D148" s="40"/>
      <c r="E148" s="21"/>
      <c r="F148" s="19"/>
      <c r="G148" s="21"/>
      <c r="H148" s="21"/>
      <c r="I148" s="21"/>
    </row>
    <row r="149">
      <c r="A149" s="17"/>
      <c r="B149" s="39"/>
      <c r="C149" s="39"/>
      <c r="D149" s="40"/>
      <c r="E149" s="21"/>
      <c r="F149" s="19"/>
      <c r="G149" s="21"/>
      <c r="H149" s="21"/>
      <c r="I149" s="21"/>
    </row>
    <row r="150">
      <c r="A150" s="17"/>
      <c r="B150" s="39"/>
      <c r="C150" s="39"/>
      <c r="D150" s="40"/>
      <c r="E150" s="21"/>
      <c r="F150" s="19"/>
      <c r="G150" s="21"/>
      <c r="H150" s="21"/>
      <c r="I150" s="21"/>
    </row>
    <row r="151">
      <c r="A151" s="17"/>
      <c r="B151" s="39"/>
      <c r="C151" s="39"/>
      <c r="D151" s="40"/>
      <c r="E151" s="21"/>
      <c r="F151" s="19"/>
      <c r="G151" s="21"/>
      <c r="H151" s="21"/>
      <c r="I151" s="21"/>
    </row>
    <row r="152">
      <c r="A152" s="17"/>
      <c r="B152" s="39"/>
      <c r="C152" s="39"/>
      <c r="D152" s="40"/>
      <c r="E152" s="21"/>
      <c r="F152" s="19"/>
      <c r="G152" s="21"/>
      <c r="H152" s="21"/>
      <c r="I152" s="21"/>
    </row>
    <row r="153">
      <c r="A153" s="17"/>
      <c r="B153" s="39"/>
      <c r="C153" s="39"/>
      <c r="D153" s="40"/>
      <c r="E153" s="21"/>
      <c r="F153" s="19"/>
      <c r="G153" s="21"/>
      <c r="H153" s="21"/>
      <c r="I153" s="21"/>
    </row>
    <row r="154">
      <c r="A154" s="17"/>
      <c r="B154" s="39"/>
      <c r="C154" s="39"/>
      <c r="D154" s="40"/>
      <c r="E154" s="21"/>
      <c r="F154" s="19"/>
      <c r="G154" s="21"/>
      <c r="H154" s="21"/>
      <c r="I154" s="21"/>
    </row>
    <row r="155">
      <c r="A155" s="22"/>
      <c r="B155" s="39"/>
      <c r="C155" s="39"/>
      <c r="D155" s="40"/>
      <c r="E155" s="21"/>
      <c r="F155" s="19"/>
      <c r="G155" s="21"/>
      <c r="H155" s="21"/>
      <c r="I155" s="21"/>
    </row>
    <row r="156">
      <c r="A156" s="17"/>
      <c r="B156" s="39"/>
      <c r="C156" s="39"/>
      <c r="D156" s="40"/>
      <c r="E156" s="21"/>
      <c r="F156" s="19"/>
      <c r="G156" s="21"/>
      <c r="H156" s="21"/>
      <c r="I156" s="21"/>
    </row>
    <row r="157">
      <c r="A157" s="17"/>
      <c r="B157" s="39"/>
      <c r="C157" s="39"/>
      <c r="D157" s="40"/>
      <c r="E157" s="21"/>
      <c r="F157" s="19"/>
      <c r="G157" s="21"/>
      <c r="H157" s="21"/>
      <c r="I157" s="21"/>
    </row>
    <row r="158">
      <c r="A158" s="17"/>
      <c r="B158" s="39"/>
      <c r="C158" s="39"/>
      <c r="D158" s="40"/>
      <c r="E158" s="21"/>
      <c r="F158" s="19"/>
      <c r="G158" s="21"/>
      <c r="H158" s="21"/>
      <c r="I158" s="21"/>
    </row>
    <row r="159">
      <c r="A159" s="17"/>
      <c r="B159" s="39"/>
      <c r="C159" s="39"/>
      <c r="D159" s="40"/>
      <c r="E159" s="21"/>
      <c r="F159" s="19"/>
      <c r="G159" s="21"/>
      <c r="H159" s="21"/>
      <c r="I159" s="21"/>
    </row>
    <row r="160">
      <c r="A160" s="22"/>
      <c r="B160" s="39"/>
      <c r="C160" s="39"/>
      <c r="D160" s="40"/>
      <c r="E160" s="21"/>
      <c r="F160" s="19"/>
      <c r="G160" s="21"/>
      <c r="H160" s="21"/>
      <c r="I160" s="21"/>
    </row>
    <row r="161">
      <c r="A161" s="22"/>
      <c r="B161" s="39"/>
      <c r="C161" s="39"/>
      <c r="D161" s="40"/>
      <c r="E161" s="21"/>
      <c r="F161" s="19"/>
      <c r="G161" s="21"/>
      <c r="H161" s="21"/>
      <c r="I161" s="21"/>
    </row>
    <row r="162">
      <c r="A162" s="17"/>
      <c r="B162" s="39"/>
      <c r="C162" s="39"/>
      <c r="D162" s="40"/>
      <c r="E162" s="21"/>
      <c r="F162" s="19"/>
      <c r="G162" s="21"/>
      <c r="H162" s="21"/>
      <c r="I162" s="21"/>
    </row>
    <row r="163">
      <c r="A163" s="17"/>
      <c r="B163" s="39"/>
      <c r="C163" s="39"/>
      <c r="D163" s="40"/>
      <c r="E163" s="21"/>
      <c r="F163" s="19"/>
      <c r="G163" s="21"/>
      <c r="H163" s="21"/>
      <c r="I163" s="21"/>
    </row>
    <row r="164">
      <c r="A164" s="17"/>
      <c r="B164" s="39"/>
      <c r="C164" s="39"/>
      <c r="D164" s="40"/>
      <c r="E164" s="21"/>
      <c r="F164" s="19"/>
      <c r="G164" s="21"/>
      <c r="H164" s="21"/>
      <c r="I164" s="21"/>
    </row>
    <row r="165">
      <c r="A165" s="17"/>
      <c r="B165" s="39"/>
      <c r="C165" s="39"/>
      <c r="D165" s="40"/>
      <c r="E165" s="21"/>
      <c r="F165" s="19"/>
      <c r="G165" s="21"/>
      <c r="H165" s="21"/>
      <c r="I165" s="21"/>
    </row>
    <row r="166">
      <c r="A166" s="17"/>
      <c r="B166" s="39"/>
      <c r="C166" s="39"/>
      <c r="D166" s="40"/>
      <c r="E166" s="21"/>
      <c r="F166" s="19"/>
      <c r="G166" s="21"/>
      <c r="H166" s="21"/>
      <c r="I166" s="21"/>
    </row>
    <row r="167">
      <c r="A167" s="17"/>
      <c r="B167" s="39"/>
      <c r="C167" s="39"/>
      <c r="D167" s="40"/>
      <c r="E167" s="21"/>
      <c r="F167" s="19"/>
      <c r="G167" s="21"/>
      <c r="H167" s="21"/>
      <c r="I167" s="21"/>
    </row>
    <row r="168">
      <c r="A168" s="17"/>
      <c r="B168" s="39"/>
      <c r="C168" s="39"/>
      <c r="D168" s="40"/>
      <c r="E168" s="21"/>
      <c r="F168" s="19"/>
      <c r="G168" s="21"/>
      <c r="H168" s="21"/>
      <c r="I168" s="21"/>
    </row>
    <row r="169">
      <c r="A169" s="17"/>
      <c r="B169" s="39"/>
      <c r="C169" s="39"/>
      <c r="D169" s="40"/>
      <c r="E169" s="21"/>
      <c r="F169" s="19"/>
      <c r="G169" s="21"/>
      <c r="H169" s="21"/>
      <c r="I169" s="21"/>
    </row>
    <row r="170">
      <c r="A170" s="17"/>
      <c r="B170" s="39"/>
      <c r="C170" s="39"/>
      <c r="D170" s="40"/>
      <c r="E170" s="21"/>
      <c r="F170" s="19"/>
      <c r="G170" s="21"/>
      <c r="H170" s="21"/>
      <c r="I170" s="21"/>
    </row>
    <row r="171">
      <c r="A171" s="17"/>
      <c r="B171" s="39"/>
      <c r="C171" s="39"/>
      <c r="D171" s="40"/>
      <c r="E171" s="21"/>
      <c r="F171" s="19"/>
      <c r="G171" s="21"/>
      <c r="H171" s="21"/>
      <c r="I171" s="21"/>
    </row>
    <row r="172">
      <c r="A172" s="17"/>
      <c r="B172" s="39"/>
      <c r="C172" s="39"/>
      <c r="D172" s="40"/>
      <c r="E172" s="21"/>
      <c r="F172" s="19"/>
      <c r="G172" s="21"/>
      <c r="H172" s="21"/>
      <c r="I172" s="21"/>
    </row>
    <row r="173">
      <c r="A173" s="22"/>
      <c r="B173" s="39"/>
      <c r="C173" s="39"/>
      <c r="D173" s="40"/>
      <c r="E173" s="21"/>
      <c r="F173" s="19"/>
      <c r="G173" s="21"/>
      <c r="H173" s="21"/>
      <c r="I173" s="21"/>
    </row>
    <row r="174">
      <c r="A174" s="17"/>
      <c r="B174" s="39"/>
      <c r="C174" s="39"/>
      <c r="D174" s="40"/>
      <c r="E174" s="21"/>
      <c r="F174" s="19"/>
      <c r="G174" s="21"/>
      <c r="H174" s="21"/>
      <c r="I174" s="21"/>
    </row>
    <row r="175">
      <c r="A175" s="22"/>
      <c r="B175" s="39"/>
      <c r="C175" s="39"/>
      <c r="D175" s="40"/>
      <c r="E175" s="21"/>
      <c r="F175" s="19"/>
      <c r="G175" s="21"/>
      <c r="H175" s="21"/>
      <c r="I175" s="21"/>
    </row>
    <row r="176">
      <c r="A176" s="17"/>
      <c r="B176" s="39"/>
      <c r="C176" s="39"/>
      <c r="D176" s="40"/>
      <c r="E176" s="21"/>
      <c r="F176" s="19"/>
      <c r="G176" s="21"/>
      <c r="H176" s="21"/>
      <c r="I176" s="21"/>
    </row>
    <row r="177">
      <c r="A177" s="17"/>
      <c r="B177" s="39"/>
      <c r="C177" s="39"/>
      <c r="D177" s="40"/>
      <c r="E177" s="21"/>
      <c r="F177" s="19"/>
      <c r="G177" s="21"/>
      <c r="H177" s="21"/>
      <c r="I177" s="21"/>
    </row>
    <row r="178">
      <c r="A178" s="17"/>
      <c r="B178" s="39"/>
      <c r="C178" s="39"/>
      <c r="D178" s="40"/>
      <c r="E178" s="21"/>
      <c r="F178" s="19"/>
      <c r="G178" s="21"/>
      <c r="H178" s="21"/>
      <c r="I178" s="21"/>
    </row>
    <row r="179">
      <c r="A179" s="17"/>
      <c r="B179" s="39"/>
      <c r="C179" s="39"/>
      <c r="D179" s="40"/>
      <c r="E179" s="21"/>
      <c r="F179" s="19"/>
      <c r="G179" s="21"/>
      <c r="H179" s="21"/>
      <c r="I179" s="21"/>
    </row>
    <row r="180">
      <c r="A180" s="17"/>
      <c r="B180" s="39"/>
      <c r="C180" s="39"/>
      <c r="D180" s="40"/>
      <c r="E180" s="21"/>
      <c r="F180" s="19"/>
      <c r="G180" s="21"/>
      <c r="H180" s="21"/>
      <c r="I180" s="21"/>
    </row>
    <row r="181">
      <c r="A181" s="17"/>
      <c r="B181" s="39"/>
      <c r="C181" s="39"/>
      <c r="D181" s="40"/>
      <c r="E181" s="21"/>
      <c r="F181" s="19"/>
      <c r="G181" s="21"/>
      <c r="H181" s="21"/>
      <c r="I181" s="21"/>
    </row>
    <row r="182">
      <c r="A182" s="17"/>
      <c r="B182" s="39"/>
      <c r="C182" s="39"/>
      <c r="D182" s="40"/>
      <c r="E182" s="21"/>
      <c r="F182" s="19"/>
      <c r="G182" s="21"/>
      <c r="H182" s="21"/>
      <c r="I182" s="21"/>
    </row>
    <row r="183">
      <c r="A183" s="17"/>
      <c r="B183" s="39"/>
      <c r="C183" s="39"/>
      <c r="D183" s="40"/>
      <c r="E183" s="21"/>
      <c r="F183" s="19"/>
      <c r="G183" s="21"/>
      <c r="H183" s="21"/>
      <c r="I183" s="21"/>
    </row>
    <row r="184">
      <c r="A184" s="22"/>
      <c r="B184" s="39"/>
      <c r="C184" s="39"/>
      <c r="D184" s="40"/>
      <c r="E184" s="21"/>
      <c r="F184" s="19"/>
      <c r="G184" s="21"/>
      <c r="H184" s="21"/>
      <c r="I184" s="21"/>
    </row>
    <row r="185">
      <c r="A185" s="17"/>
      <c r="B185" s="39"/>
      <c r="C185" s="39"/>
      <c r="D185" s="40"/>
      <c r="E185" s="21"/>
      <c r="F185" s="19"/>
      <c r="G185" s="21"/>
      <c r="H185" s="21"/>
      <c r="I185" s="21"/>
    </row>
    <row r="186">
      <c r="A186" s="17"/>
      <c r="B186" s="39"/>
      <c r="C186" s="39"/>
      <c r="D186" s="40"/>
      <c r="E186" s="21"/>
      <c r="F186" s="19"/>
      <c r="G186" s="21"/>
      <c r="H186" s="21"/>
      <c r="I186" s="21"/>
    </row>
    <row r="187">
      <c r="A187" s="17"/>
      <c r="B187" s="39"/>
      <c r="C187" s="39"/>
      <c r="D187" s="40"/>
      <c r="E187" s="21"/>
      <c r="F187" s="19"/>
      <c r="G187" s="21"/>
      <c r="H187" s="21"/>
      <c r="I187" s="21"/>
    </row>
    <row r="188">
      <c r="A188" s="17"/>
      <c r="B188" s="39"/>
      <c r="C188" s="39"/>
      <c r="D188" s="40"/>
      <c r="E188" s="21"/>
      <c r="F188" s="19"/>
      <c r="G188" s="21"/>
      <c r="H188" s="21"/>
      <c r="I188" s="21"/>
    </row>
    <row r="189">
      <c r="A189" s="22"/>
      <c r="B189" s="39"/>
      <c r="C189" s="39"/>
      <c r="D189" s="40"/>
      <c r="E189" s="21"/>
      <c r="F189" s="19"/>
      <c r="G189" s="21"/>
      <c r="H189" s="21"/>
      <c r="I189" s="21"/>
    </row>
    <row r="190">
      <c r="A190" s="17"/>
      <c r="B190" s="39"/>
      <c r="C190" s="39"/>
      <c r="D190" s="40"/>
      <c r="E190" s="21"/>
      <c r="F190" s="19"/>
      <c r="G190" s="21"/>
      <c r="H190" s="21"/>
      <c r="I190" s="21"/>
    </row>
    <row r="191">
      <c r="A191" s="17"/>
      <c r="B191" s="39"/>
      <c r="C191" s="39"/>
      <c r="D191" s="40"/>
      <c r="E191" s="21"/>
      <c r="F191" s="19"/>
      <c r="G191" s="21"/>
      <c r="H191" s="21"/>
      <c r="I191" s="21"/>
    </row>
    <row r="192">
      <c r="A192" s="17"/>
      <c r="B192" s="39"/>
      <c r="C192" s="39"/>
      <c r="D192" s="40"/>
      <c r="E192" s="21"/>
      <c r="F192" s="19"/>
      <c r="G192" s="21"/>
      <c r="H192" s="21"/>
      <c r="I192" s="21"/>
    </row>
    <row r="193">
      <c r="A193" s="22"/>
      <c r="B193" s="39"/>
      <c r="C193" s="39"/>
      <c r="D193" s="40"/>
      <c r="E193" s="21"/>
      <c r="F193" s="19"/>
      <c r="G193" s="21"/>
      <c r="H193" s="21"/>
      <c r="I193" s="21"/>
    </row>
    <row r="194">
      <c r="A194" s="17"/>
      <c r="B194" s="39"/>
      <c r="C194" s="39"/>
      <c r="D194" s="40"/>
      <c r="E194" s="21"/>
      <c r="F194" s="19"/>
      <c r="G194" s="21"/>
      <c r="H194" s="21"/>
      <c r="I194" s="21"/>
    </row>
    <row r="195">
      <c r="A195" s="17"/>
      <c r="B195" s="39"/>
      <c r="C195" s="39"/>
      <c r="D195" s="40"/>
      <c r="E195" s="21"/>
      <c r="F195" s="19"/>
      <c r="G195" s="21"/>
      <c r="H195" s="21"/>
      <c r="I195" s="21"/>
    </row>
    <row r="196">
      <c r="A196" s="17"/>
      <c r="B196" s="39"/>
      <c r="C196" s="39"/>
      <c r="D196" s="40"/>
      <c r="E196" s="21"/>
      <c r="F196" s="19"/>
      <c r="G196" s="21"/>
      <c r="H196" s="21"/>
      <c r="I196" s="21"/>
    </row>
    <row r="197">
      <c r="A197" s="17"/>
      <c r="B197" s="39"/>
      <c r="C197" s="39"/>
      <c r="D197" s="40"/>
      <c r="E197" s="21"/>
      <c r="F197" s="19"/>
      <c r="G197" s="21"/>
      <c r="H197" s="21"/>
      <c r="I197" s="21"/>
    </row>
    <row r="198">
      <c r="A198" s="17"/>
      <c r="B198" s="39"/>
      <c r="C198" s="39"/>
      <c r="D198" s="40"/>
      <c r="E198" s="21"/>
      <c r="F198" s="19"/>
      <c r="G198" s="21"/>
      <c r="H198" s="21"/>
      <c r="I198" s="21"/>
    </row>
    <row r="199">
      <c r="A199" s="17"/>
      <c r="B199" s="39"/>
      <c r="C199" s="39"/>
      <c r="D199" s="40"/>
      <c r="E199" s="21"/>
      <c r="F199" s="19"/>
      <c r="G199" s="21"/>
      <c r="H199" s="21"/>
      <c r="I199" s="21"/>
    </row>
    <row r="200">
      <c r="A200" s="17"/>
      <c r="B200" s="39"/>
      <c r="C200" s="39"/>
      <c r="D200" s="40"/>
      <c r="E200" s="21"/>
      <c r="F200" s="19"/>
      <c r="G200" s="21"/>
      <c r="H200" s="21"/>
      <c r="I200" s="21"/>
    </row>
    <row r="201">
      <c r="A201" s="22"/>
      <c r="B201" s="39"/>
      <c r="C201" s="39"/>
      <c r="D201" s="40"/>
      <c r="E201" s="21"/>
      <c r="F201" s="19"/>
      <c r="G201" s="21"/>
      <c r="H201" s="21"/>
      <c r="I201" s="21"/>
    </row>
    <row r="202">
      <c r="A202" s="17"/>
      <c r="B202" s="39"/>
      <c r="C202" s="39"/>
      <c r="D202" s="40"/>
      <c r="E202" s="21"/>
      <c r="F202" s="19"/>
      <c r="G202" s="21"/>
      <c r="H202" s="21"/>
      <c r="I202" s="21"/>
    </row>
    <row r="203">
      <c r="A203" s="17"/>
      <c r="B203" s="39"/>
      <c r="C203" s="39"/>
      <c r="D203" s="40"/>
      <c r="E203" s="21"/>
      <c r="F203" s="19"/>
      <c r="G203" s="21"/>
      <c r="H203" s="21"/>
      <c r="I203" s="21"/>
    </row>
    <row r="204">
      <c r="A204" s="22"/>
      <c r="B204" s="39"/>
      <c r="C204" s="39"/>
      <c r="D204" s="40"/>
      <c r="E204" s="21"/>
      <c r="F204" s="19"/>
      <c r="G204" s="21"/>
      <c r="H204" s="21"/>
      <c r="I204" s="21"/>
    </row>
    <row r="205">
      <c r="A205" s="17"/>
      <c r="B205" s="39"/>
      <c r="C205" s="39"/>
      <c r="D205" s="40"/>
      <c r="E205" s="21"/>
      <c r="F205" s="19"/>
      <c r="G205" s="21"/>
      <c r="H205" s="21"/>
      <c r="I205" s="21"/>
    </row>
    <row r="206">
      <c r="A206" s="17"/>
      <c r="B206" s="39"/>
      <c r="C206" s="39"/>
      <c r="D206" s="40"/>
      <c r="E206" s="21"/>
      <c r="F206" s="19"/>
      <c r="G206" s="21"/>
      <c r="H206" s="21"/>
      <c r="I206" s="21"/>
    </row>
    <row r="207">
      <c r="A207" s="17"/>
      <c r="B207" s="39"/>
      <c r="C207" s="39"/>
      <c r="D207" s="40"/>
      <c r="E207" s="21"/>
      <c r="F207" s="19"/>
      <c r="G207" s="21"/>
      <c r="H207" s="21"/>
      <c r="I207" s="21"/>
    </row>
    <row r="208">
      <c r="A208" s="17"/>
      <c r="B208" s="39"/>
      <c r="C208" s="39"/>
      <c r="D208" s="40"/>
      <c r="E208" s="21"/>
      <c r="F208" s="19"/>
      <c r="G208" s="21"/>
      <c r="H208" s="21"/>
      <c r="I208" s="21"/>
    </row>
    <row r="209">
      <c r="A209" s="22"/>
      <c r="B209" s="39"/>
      <c r="C209" s="39"/>
      <c r="D209" s="40"/>
      <c r="E209" s="21"/>
      <c r="F209" s="19"/>
      <c r="G209" s="21"/>
      <c r="H209" s="21"/>
      <c r="I209" s="21"/>
    </row>
    <row r="210">
      <c r="A210" s="17"/>
      <c r="B210" s="39"/>
      <c r="C210" s="39"/>
      <c r="D210" s="40"/>
      <c r="E210" s="21"/>
      <c r="F210" s="19"/>
      <c r="G210" s="21"/>
      <c r="H210" s="21"/>
      <c r="I210" s="21"/>
    </row>
    <row r="211">
      <c r="A211" s="17"/>
      <c r="B211" s="39"/>
      <c r="C211" s="39"/>
      <c r="D211" s="40"/>
      <c r="E211" s="21"/>
      <c r="F211" s="19"/>
      <c r="G211" s="21"/>
      <c r="H211" s="21"/>
      <c r="I211" s="21"/>
    </row>
    <row r="212">
      <c r="A212" s="17"/>
      <c r="B212" s="39"/>
      <c r="C212" s="39"/>
      <c r="D212" s="40"/>
      <c r="E212" s="21"/>
      <c r="F212" s="19"/>
      <c r="G212" s="21"/>
      <c r="H212" s="21"/>
      <c r="I212" s="21"/>
    </row>
    <row r="213">
      <c r="A213" s="17"/>
      <c r="B213" s="39"/>
      <c r="C213" s="39"/>
      <c r="D213" s="40"/>
      <c r="E213" s="21"/>
      <c r="F213" s="19"/>
      <c r="G213" s="21"/>
      <c r="H213" s="21"/>
      <c r="I213" s="21"/>
    </row>
    <row r="214">
      <c r="A214" s="17"/>
      <c r="B214" s="39"/>
      <c r="C214" s="39"/>
      <c r="D214" s="40"/>
      <c r="E214" s="21"/>
      <c r="F214" s="19"/>
      <c r="G214" s="21"/>
      <c r="H214" s="21"/>
      <c r="I214" s="21"/>
    </row>
    <row r="215">
      <c r="A215" s="17"/>
      <c r="B215" s="39"/>
      <c r="C215" s="39"/>
      <c r="D215" s="40"/>
      <c r="E215" s="21"/>
      <c r="F215" s="19"/>
      <c r="G215" s="21"/>
      <c r="H215" s="21"/>
      <c r="I215" s="21"/>
    </row>
    <row r="216">
      <c r="A216" s="17"/>
      <c r="B216" s="39"/>
      <c r="C216" s="39"/>
      <c r="D216" s="40"/>
      <c r="E216" s="21"/>
      <c r="F216" s="19"/>
      <c r="G216" s="21"/>
      <c r="H216" s="21"/>
      <c r="I216" s="21"/>
    </row>
    <row r="217">
      <c r="A217" s="22"/>
      <c r="B217" s="39"/>
      <c r="C217" s="39"/>
      <c r="D217" s="40"/>
      <c r="E217" s="21"/>
      <c r="F217" s="19"/>
      <c r="G217" s="21"/>
      <c r="H217" s="21"/>
      <c r="I217" s="21"/>
    </row>
    <row r="218">
      <c r="A218" s="17"/>
      <c r="B218" s="39"/>
      <c r="C218" s="39"/>
      <c r="D218" s="40"/>
      <c r="E218" s="21"/>
      <c r="F218" s="19"/>
      <c r="G218" s="21"/>
      <c r="H218" s="21"/>
      <c r="I218" s="21"/>
    </row>
    <row r="219">
      <c r="A219" s="22"/>
      <c r="B219" s="39"/>
      <c r="C219" s="39"/>
      <c r="D219" s="40"/>
      <c r="E219" s="21"/>
      <c r="F219" s="19"/>
      <c r="G219" s="21"/>
      <c r="H219" s="21"/>
      <c r="I219" s="21"/>
    </row>
    <row r="220">
      <c r="A220" s="17"/>
      <c r="B220" s="39"/>
      <c r="C220" s="39"/>
      <c r="D220" s="40"/>
      <c r="E220" s="21"/>
      <c r="F220" s="19"/>
      <c r="G220" s="21"/>
      <c r="H220" s="21"/>
      <c r="I220" s="21"/>
    </row>
    <row r="221">
      <c r="A221" s="17"/>
      <c r="B221" s="39"/>
      <c r="C221" s="39"/>
      <c r="D221" s="40"/>
      <c r="E221" s="21"/>
      <c r="F221" s="19"/>
      <c r="G221" s="21"/>
      <c r="H221" s="21"/>
      <c r="I221" s="21"/>
    </row>
    <row r="222">
      <c r="A222" s="17"/>
      <c r="B222" s="39"/>
      <c r="C222" s="39"/>
      <c r="D222" s="40"/>
      <c r="E222" s="21"/>
      <c r="F222" s="19"/>
      <c r="G222" s="21"/>
      <c r="H222" s="21"/>
      <c r="I222" s="21"/>
    </row>
    <row r="223">
      <c r="A223" s="22"/>
      <c r="B223" s="39"/>
      <c r="C223" s="39"/>
      <c r="D223" s="40"/>
      <c r="E223" s="21"/>
      <c r="F223" s="19"/>
      <c r="G223" s="21"/>
      <c r="H223" s="21"/>
      <c r="I223" s="21"/>
    </row>
    <row r="224">
      <c r="A224" s="17"/>
      <c r="B224" s="39"/>
      <c r="C224" s="39"/>
      <c r="D224" s="40"/>
      <c r="E224" s="21"/>
      <c r="F224" s="19"/>
      <c r="G224" s="21"/>
      <c r="H224" s="21"/>
      <c r="I224" s="21"/>
    </row>
    <row r="225">
      <c r="A225" s="17"/>
      <c r="B225" s="39"/>
      <c r="C225" s="39"/>
      <c r="D225" s="40"/>
      <c r="E225" s="21"/>
      <c r="F225" s="19"/>
      <c r="G225" s="21"/>
      <c r="H225" s="21"/>
      <c r="I225" s="21"/>
    </row>
    <row r="226">
      <c r="A226" s="22"/>
      <c r="B226" s="39"/>
      <c r="C226" s="39"/>
      <c r="D226" s="40"/>
      <c r="E226" s="21"/>
      <c r="F226" s="19"/>
      <c r="G226" s="21"/>
      <c r="H226" s="21"/>
      <c r="I226" s="21"/>
    </row>
    <row r="227">
      <c r="A227" s="22"/>
      <c r="B227" s="39"/>
      <c r="C227" s="39"/>
      <c r="D227" s="40"/>
      <c r="E227" s="21"/>
      <c r="F227" s="19"/>
      <c r="G227" s="21"/>
      <c r="H227" s="21"/>
      <c r="I227" s="21"/>
    </row>
    <row r="228">
      <c r="A228" s="17"/>
      <c r="B228" s="39"/>
      <c r="C228" s="39"/>
      <c r="D228" s="40"/>
      <c r="E228" s="21"/>
      <c r="F228" s="19"/>
      <c r="G228" s="21"/>
      <c r="H228" s="21"/>
      <c r="I228" s="21"/>
    </row>
    <row r="229">
      <c r="A229" s="17"/>
      <c r="B229" s="39"/>
      <c r="C229" s="39"/>
      <c r="D229" s="40"/>
      <c r="E229" s="21"/>
      <c r="F229" s="19"/>
      <c r="G229" s="21"/>
      <c r="H229" s="21"/>
      <c r="I229" s="21"/>
    </row>
    <row r="230">
      <c r="A230" s="17"/>
      <c r="B230" s="39"/>
      <c r="C230" s="39"/>
      <c r="D230" s="40"/>
      <c r="E230" s="21"/>
      <c r="F230" s="19"/>
      <c r="G230" s="21"/>
      <c r="H230" s="21"/>
      <c r="I230" s="21"/>
    </row>
    <row r="231">
      <c r="A231" s="17"/>
      <c r="B231" s="39"/>
      <c r="C231" s="39"/>
      <c r="D231" s="40"/>
      <c r="E231" s="21"/>
      <c r="F231" s="19"/>
      <c r="G231" s="21"/>
      <c r="H231" s="21"/>
      <c r="I231" s="21"/>
    </row>
    <row r="232">
      <c r="A232" s="22"/>
      <c r="B232" s="39"/>
      <c r="C232" s="39"/>
      <c r="D232" s="40"/>
      <c r="E232" s="21"/>
      <c r="F232" s="19"/>
      <c r="G232" s="21"/>
      <c r="H232" s="21"/>
      <c r="I232" s="21"/>
    </row>
    <row r="233">
      <c r="A233" s="17"/>
      <c r="B233" s="39"/>
      <c r="C233" s="39"/>
      <c r="D233" s="40"/>
      <c r="E233" s="21"/>
      <c r="F233" s="19"/>
      <c r="G233" s="21"/>
      <c r="H233" s="21"/>
      <c r="I233" s="21"/>
    </row>
    <row r="234">
      <c r="A234" s="22"/>
      <c r="B234" s="39"/>
      <c r="C234" s="39"/>
      <c r="D234" s="40"/>
      <c r="E234" s="21"/>
      <c r="F234" s="19"/>
      <c r="G234" s="21"/>
      <c r="H234" s="21"/>
      <c r="I234" s="21"/>
    </row>
    <row r="235">
      <c r="A235" s="46"/>
      <c r="B235" s="47"/>
      <c r="C235" s="47"/>
      <c r="D235" s="48"/>
      <c r="E235" s="49"/>
      <c r="F235" s="50"/>
      <c r="G235" s="49"/>
      <c r="H235" s="49"/>
      <c r="I235" s="49"/>
    </row>
    <row r="236">
      <c r="A236" s="46"/>
      <c r="B236" s="47"/>
      <c r="C236" s="47"/>
      <c r="D236" s="48"/>
      <c r="E236" s="49"/>
      <c r="F236" s="50"/>
      <c r="G236" s="49"/>
      <c r="H236" s="49"/>
      <c r="I236" s="49"/>
    </row>
    <row r="237">
      <c r="A237" s="51"/>
      <c r="B237" s="47"/>
      <c r="C237" s="47"/>
      <c r="D237" s="48"/>
      <c r="E237" s="49"/>
      <c r="F237" s="50"/>
      <c r="G237" s="49"/>
      <c r="H237" s="49"/>
      <c r="I237" s="49"/>
    </row>
    <row r="238">
      <c r="A238" s="46"/>
      <c r="B238" s="47"/>
      <c r="C238" s="47"/>
      <c r="D238" s="48"/>
      <c r="E238" s="49"/>
      <c r="F238" s="50"/>
      <c r="G238" s="49"/>
      <c r="H238" s="49"/>
      <c r="I238" s="49"/>
    </row>
    <row r="239">
      <c r="A239" s="46"/>
      <c r="B239" s="47"/>
      <c r="C239" s="47"/>
      <c r="D239" s="48"/>
      <c r="E239" s="49"/>
      <c r="F239" s="50"/>
      <c r="G239" s="49"/>
      <c r="H239" s="49"/>
      <c r="I239" s="49"/>
    </row>
    <row r="240">
      <c r="A240" s="46"/>
      <c r="B240" s="47"/>
      <c r="C240" s="47"/>
      <c r="D240" s="48"/>
      <c r="E240" s="49"/>
      <c r="F240" s="50"/>
      <c r="G240" s="49"/>
      <c r="H240" s="49"/>
      <c r="I240" s="49"/>
    </row>
    <row r="241">
      <c r="A241" s="46"/>
      <c r="B241" s="47"/>
      <c r="C241" s="47"/>
      <c r="D241" s="48"/>
      <c r="E241" s="49"/>
      <c r="F241" s="50"/>
      <c r="G241" s="49"/>
      <c r="H241" s="49"/>
      <c r="I241" s="49"/>
    </row>
    <row r="242">
      <c r="A242" s="46"/>
      <c r="B242" s="47"/>
      <c r="C242" s="47"/>
      <c r="D242" s="48"/>
      <c r="E242" s="49"/>
      <c r="F242" s="50"/>
      <c r="G242" s="49"/>
      <c r="H242" s="49"/>
      <c r="I242" s="49"/>
    </row>
    <row r="243">
      <c r="A243" s="46"/>
      <c r="B243" s="47"/>
      <c r="C243" s="47"/>
      <c r="D243" s="48"/>
      <c r="E243" s="49"/>
      <c r="F243" s="50"/>
      <c r="G243" s="49"/>
      <c r="H243" s="49"/>
      <c r="I243" s="49"/>
    </row>
    <row r="244">
      <c r="A244" s="46"/>
      <c r="B244" s="47"/>
      <c r="C244" s="47"/>
      <c r="D244" s="48"/>
      <c r="E244" s="49"/>
      <c r="F244" s="50"/>
      <c r="G244" s="49"/>
      <c r="H244" s="49"/>
      <c r="I244" s="49"/>
    </row>
    <row r="245">
      <c r="A245" s="46"/>
      <c r="B245" s="47"/>
      <c r="C245" s="47"/>
      <c r="D245" s="48"/>
      <c r="E245" s="49"/>
      <c r="F245" s="50"/>
      <c r="G245" s="49"/>
      <c r="H245" s="49"/>
      <c r="I245" s="49"/>
    </row>
    <row r="246">
      <c r="A246" s="46"/>
      <c r="B246" s="47"/>
      <c r="C246" s="47"/>
      <c r="D246" s="48"/>
      <c r="E246" s="49"/>
      <c r="F246" s="50"/>
      <c r="G246" s="49"/>
      <c r="H246" s="49"/>
      <c r="I246" s="49"/>
    </row>
    <row r="247">
      <c r="A247" s="46"/>
      <c r="B247" s="47"/>
      <c r="C247" s="47"/>
      <c r="D247" s="48"/>
      <c r="E247" s="49"/>
      <c r="F247" s="50"/>
      <c r="G247" s="49"/>
      <c r="H247" s="49"/>
      <c r="I247" s="49"/>
    </row>
    <row r="248">
      <c r="A248" s="46"/>
      <c r="B248" s="47"/>
      <c r="C248" s="47"/>
      <c r="D248" s="48"/>
      <c r="E248" s="49"/>
      <c r="F248" s="50"/>
      <c r="G248" s="49"/>
      <c r="H248" s="49"/>
      <c r="I248" s="49"/>
    </row>
    <row r="249">
      <c r="A249" s="46"/>
      <c r="B249" s="47"/>
      <c r="C249" s="47"/>
      <c r="D249" s="48"/>
      <c r="E249" s="49"/>
      <c r="F249" s="50"/>
      <c r="G249" s="49"/>
      <c r="H249" s="49"/>
      <c r="I249" s="49"/>
    </row>
    <row r="250">
      <c r="A250" s="46"/>
      <c r="B250" s="47"/>
      <c r="C250" s="47"/>
      <c r="D250" s="48"/>
      <c r="E250" s="49"/>
      <c r="F250" s="50"/>
      <c r="G250" s="49"/>
      <c r="H250" s="49"/>
      <c r="I250" s="49"/>
    </row>
    <row r="251">
      <c r="A251" s="46"/>
      <c r="B251" s="47"/>
      <c r="C251" s="47"/>
      <c r="D251" s="48"/>
      <c r="E251" s="49"/>
      <c r="F251" s="50"/>
      <c r="G251" s="49"/>
      <c r="H251" s="49"/>
      <c r="I251" s="49"/>
    </row>
    <row r="252">
      <c r="A252" s="46"/>
      <c r="B252" s="47"/>
      <c r="C252" s="47"/>
      <c r="D252" s="48"/>
      <c r="E252" s="49"/>
      <c r="F252" s="50"/>
      <c r="G252" s="49"/>
      <c r="H252" s="49"/>
      <c r="I252" s="49"/>
    </row>
    <row r="253">
      <c r="A253" s="46"/>
      <c r="B253" s="47"/>
      <c r="C253" s="47"/>
      <c r="D253" s="48"/>
      <c r="E253" s="49"/>
      <c r="F253" s="50"/>
      <c r="G253" s="49"/>
      <c r="H253" s="49"/>
      <c r="I253" s="49"/>
    </row>
    <row r="254">
      <c r="A254" s="46"/>
      <c r="B254" s="47"/>
      <c r="C254" s="47"/>
      <c r="D254" s="48"/>
      <c r="E254" s="49"/>
      <c r="F254" s="50"/>
      <c r="G254" s="49"/>
      <c r="H254" s="49"/>
      <c r="I254" s="49"/>
    </row>
    <row r="255">
      <c r="A255" s="46"/>
      <c r="B255" s="47"/>
      <c r="C255" s="47"/>
      <c r="D255" s="48"/>
      <c r="E255" s="49"/>
      <c r="F255" s="50"/>
      <c r="G255" s="49"/>
      <c r="H255" s="49"/>
      <c r="I255" s="49"/>
    </row>
    <row r="256">
      <c r="A256" s="46"/>
      <c r="B256" s="47"/>
      <c r="C256" s="47"/>
      <c r="D256" s="48"/>
      <c r="E256" s="49"/>
      <c r="F256" s="50"/>
      <c r="G256" s="49"/>
      <c r="H256" s="49"/>
      <c r="I256" s="49"/>
    </row>
    <row r="257">
      <c r="A257" s="46"/>
      <c r="B257" s="47"/>
      <c r="C257" s="47"/>
      <c r="D257" s="48"/>
      <c r="E257" s="49"/>
      <c r="F257" s="50"/>
      <c r="G257" s="49"/>
      <c r="H257" s="49"/>
      <c r="I257" s="49"/>
    </row>
    <row r="258">
      <c r="A258" s="46"/>
      <c r="B258" s="47"/>
      <c r="C258" s="47"/>
      <c r="D258" s="48"/>
      <c r="E258" s="49"/>
      <c r="F258" s="50"/>
      <c r="G258" s="49"/>
      <c r="H258" s="49"/>
      <c r="I258" s="49"/>
    </row>
    <row r="259">
      <c r="A259" s="46"/>
      <c r="B259" s="47"/>
      <c r="C259" s="47"/>
      <c r="D259" s="48"/>
      <c r="E259" s="49"/>
      <c r="F259" s="50"/>
      <c r="G259" s="49"/>
      <c r="H259" s="49"/>
      <c r="I259" s="49"/>
    </row>
    <row r="260">
      <c r="A260" s="46"/>
      <c r="B260" s="47"/>
      <c r="C260" s="47"/>
      <c r="D260" s="48"/>
      <c r="E260" s="49"/>
      <c r="F260" s="50"/>
      <c r="G260" s="49"/>
      <c r="H260" s="49"/>
      <c r="I260" s="49"/>
    </row>
    <row r="261">
      <c r="A261" s="51"/>
      <c r="B261" s="47"/>
      <c r="C261" s="47"/>
      <c r="D261" s="48"/>
      <c r="E261" s="49"/>
      <c r="F261" s="50"/>
      <c r="G261" s="49"/>
      <c r="H261" s="49"/>
      <c r="I261" s="49"/>
    </row>
    <row r="262">
      <c r="A262" s="51"/>
      <c r="B262" s="47"/>
      <c r="C262" s="47"/>
      <c r="D262" s="48"/>
      <c r="E262" s="49"/>
      <c r="F262" s="50"/>
      <c r="G262" s="49"/>
      <c r="H262" s="49"/>
      <c r="I262" s="49"/>
    </row>
    <row r="263">
      <c r="A263" s="46"/>
      <c r="B263" s="47"/>
      <c r="C263" s="47"/>
      <c r="D263" s="48"/>
      <c r="E263" s="49"/>
      <c r="F263" s="50"/>
      <c r="G263" s="49"/>
      <c r="H263" s="49"/>
      <c r="I263" s="49"/>
    </row>
    <row r="264">
      <c r="A264" s="46"/>
      <c r="B264" s="47"/>
      <c r="C264" s="47"/>
      <c r="D264" s="48"/>
      <c r="E264" s="49"/>
      <c r="F264" s="50"/>
      <c r="G264" s="49"/>
      <c r="H264" s="49"/>
      <c r="I264" s="49"/>
    </row>
    <row r="265">
      <c r="A265" s="46"/>
      <c r="B265" s="47"/>
      <c r="C265" s="47"/>
      <c r="D265" s="48"/>
      <c r="E265" s="49"/>
      <c r="F265" s="50"/>
      <c r="G265" s="49"/>
      <c r="H265" s="49"/>
      <c r="I265" s="49"/>
    </row>
    <row r="266">
      <c r="A266" s="46"/>
      <c r="B266" s="47"/>
      <c r="C266" s="47"/>
      <c r="D266" s="48"/>
      <c r="E266" s="49"/>
      <c r="F266" s="50"/>
      <c r="G266" s="49"/>
      <c r="H266" s="49"/>
      <c r="I266" s="49"/>
    </row>
    <row r="267">
      <c r="A267" s="46"/>
      <c r="B267" s="47"/>
      <c r="C267" s="47"/>
      <c r="D267" s="48"/>
      <c r="E267" s="49"/>
      <c r="F267" s="50"/>
      <c r="G267" s="49"/>
      <c r="H267" s="49"/>
      <c r="I267" s="49"/>
    </row>
    <row r="268">
      <c r="A268" s="46"/>
      <c r="B268" s="47"/>
      <c r="C268" s="47"/>
      <c r="D268" s="48"/>
      <c r="E268" s="49"/>
      <c r="F268" s="50"/>
      <c r="G268" s="49"/>
      <c r="H268" s="49"/>
      <c r="I268" s="49"/>
    </row>
    <row r="269">
      <c r="A269" s="46"/>
      <c r="B269" s="47"/>
      <c r="C269" s="47"/>
      <c r="D269" s="48"/>
      <c r="E269" s="49"/>
      <c r="F269" s="50"/>
      <c r="G269" s="49"/>
      <c r="H269" s="49"/>
      <c r="I269" s="49"/>
    </row>
    <row r="270">
      <c r="A270" s="51"/>
      <c r="B270" s="47"/>
      <c r="C270" s="47"/>
      <c r="D270" s="48"/>
      <c r="E270" s="49"/>
      <c r="F270" s="50"/>
      <c r="G270" s="49"/>
      <c r="H270" s="49"/>
      <c r="I270" s="49"/>
    </row>
    <row r="271">
      <c r="A271" s="51"/>
      <c r="B271" s="47"/>
      <c r="C271" s="47"/>
      <c r="D271" s="48"/>
      <c r="E271" s="49"/>
      <c r="F271" s="50"/>
      <c r="G271" s="49"/>
      <c r="H271" s="49"/>
      <c r="I271" s="49"/>
    </row>
    <row r="272">
      <c r="A272" s="46"/>
      <c r="B272" s="47"/>
      <c r="C272" s="47"/>
      <c r="D272" s="48"/>
      <c r="E272" s="49"/>
      <c r="F272" s="50"/>
      <c r="G272" s="49"/>
      <c r="H272" s="49"/>
      <c r="I272" s="49"/>
    </row>
    <row r="273">
      <c r="A273" s="46"/>
      <c r="B273" s="47"/>
      <c r="C273" s="47"/>
      <c r="D273" s="48"/>
      <c r="E273" s="49"/>
      <c r="F273" s="50"/>
      <c r="G273" s="49"/>
      <c r="H273" s="49"/>
      <c r="I273" s="49"/>
    </row>
    <row r="274">
      <c r="A274" s="51"/>
      <c r="B274" s="47"/>
      <c r="C274" s="47"/>
      <c r="D274" s="48"/>
      <c r="E274" s="49"/>
      <c r="F274" s="50"/>
      <c r="G274" s="49"/>
      <c r="H274" s="49"/>
      <c r="I274" s="49"/>
    </row>
    <row r="275">
      <c r="A275" s="46"/>
      <c r="B275" s="47"/>
      <c r="C275" s="47"/>
      <c r="D275" s="48"/>
      <c r="E275" s="49"/>
      <c r="F275" s="50"/>
      <c r="G275" s="49"/>
      <c r="H275" s="49"/>
      <c r="I275" s="49"/>
    </row>
    <row r="276">
      <c r="A276" s="46"/>
      <c r="B276" s="47"/>
      <c r="C276" s="47"/>
      <c r="D276" s="48"/>
      <c r="E276" s="49"/>
      <c r="F276" s="50"/>
      <c r="G276" s="49"/>
      <c r="H276" s="49"/>
      <c r="I276" s="49"/>
    </row>
    <row r="277">
      <c r="A277" s="26"/>
      <c r="B277" s="44"/>
      <c r="C277" s="44"/>
      <c r="D277" s="45"/>
      <c r="E277" s="30"/>
      <c r="F277" s="28"/>
      <c r="G277" s="30"/>
      <c r="H277" s="30"/>
      <c r="I277" s="30"/>
    </row>
    <row r="278">
      <c r="A278" s="26"/>
      <c r="B278" s="44"/>
      <c r="C278" s="44"/>
      <c r="D278" s="45"/>
      <c r="E278" s="30"/>
      <c r="F278" s="28"/>
      <c r="G278" s="30"/>
      <c r="H278" s="30"/>
      <c r="I278" s="30"/>
    </row>
    <row r="279">
      <c r="A279" s="26"/>
      <c r="B279" s="44"/>
      <c r="C279" s="44"/>
      <c r="D279" s="45"/>
      <c r="E279" s="30"/>
      <c r="F279" s="28"/>
      <c r="G279" s="30"/>
      <c r="H279" s="30"/>
      <c r="I279" s="30"/>
    </row>
    <row r="280">
      <c r="A280" s="26"/>
      <c r="B280" s="44"/>
      <c r="C280" s="44"/>
      <c r="D280" s="45"/>
      <c r="E280" s="30"/>
      <c r="F280" s="28"/>
      <c r="G280" s="30"/>
      <c r="H280" s="30"/>
      <c r="I280" s="30"/>
    </row>
    <row r="281">
      <c r="A281" s="26"/>
      <c r="B281" s="44"/>
      <c r="C281" s="44"/>
      <c r="D281" s="45"/>
      <c r="E281" s="30"/>
      <c r="F281" s="28"/>
      <c r="G281" s="30"/>
      <c r="H281" s="30"/>
      <c r="I281" s="30"/>
    </row>
    <row r="282">
      <c r="A282" s="26"/>
      <c r="B282" s="44"/>
      <c r="C282" s="44"/>
      <c r="D282" s="45"/>
      <c r="E282" s="30"/>
      <c r="F282" s="28"/>
      <c r="G282" s="30"/>
      <c r="H282" s="30"/>
      <c r="I282" s="30"/>
    </row>
    <row r="283">
      <c r="A283" s="26"/>
      <c r="B283" s="44"/>
      <c r="C283" s="44"/>
      <c r="D283" s="45"/>
      <c r="E283" s="30"/>
      <c r="F283" s="28"/>
      <c r="G283" s="30"/>
      <c r="H283" s="30"/>
      <c r="I283" s="30"/>
    </row>
    <row r="284">
      <c r="A284" s="26"/>
      <c r="B284" s="44"/>
      <c r="C284" s="44"/>
      <c r="D284" s="45"/>
      <c r="E284" s="30"/>
      <c r="F284" s="28"/>
      <c r="G284" s="30"/>
      <c r="H284" s="30"/>
      <c r="I284" s="30"/>
    </row>
    <row r="285">
      <c r="A285" s="26"/>
      <c r="B285" s="44"/>
      <c r="C285" s="44"/>
      <c r="D285" s="45"/>
      <c r="E285" s="30"/>
      <c r="F285" s="28"/>
      <c r="G285" s="30"/>
      <c r="H285" s="30"/>
      <c r="I285" s="30"/>
    </row>
    <row r="286">
      <c r="A286" s="26"/>
      <c r="B286" s="44"/>
      <c r="C286" s="44"/>
      <c r="D286" s="45"/>
      <c r="E286" s="30"/>
      <c r="F286" s="28"/>
      <c r="G286" s="30"/>
      <c r="H286" s="30"/>
      <c r="I286" s="30"/>
    </row>
    <row r="287">
      <c r="A287" s="26"/>
      <c r="B287" s="44"/>
      <c r="C287" s="44"/>
      <c r="D287" s="45"/>
      <c r="E287" s="30"/>
      <c r="F287" s="28"/>
      <c r="G287" s="30"/>
      <c r="H287" s="30"/>
      <c r="I287" s="30"/>
    </row>
    <row r="288">
      <c r="A288" s="26"/>
      <c r="B288" s="44"/>
      <c r="C288" s="44"/>
      <c r="D288" s="45"/>
      <c r="E288" s="30"/>
      <c r="F288" s="28"/>
      <c r="G288" s="30"/>
      <c r="H288" s="30"/>
      <c r="I288" s="30"/>
    </row>
    <row r="289">
      <c r="A289" s="31"/>
      <c r="B289" s="44"/>
      <c r="C289" s="44"/>
      <c r="D289" s="45"/>
      <c r="E289" s="30"/>
      <c r="F289" s="28"/>
      <c r="G289" s="30"/>
      <c r="H289" s="30"/>
      <c r="I289" s="30"/>
    </row>
    <row r="290">
      <c r="A290" s="26"/>
      <c r="B290" s="44"/>
      <c r="C290" s="44"/>
      <c r="D290" s="45"/>
      <c r="E290" s="30"/>
      <c r="F290" s="28"/>
      <c r="G290" s="30"/>
      <c r="H290" s="30"/>
      <c r="I290" s="30"/>
    </row>
    <row r="291">
      <c r="A291" s="26"/>
      <c r="B291" s="44"/>
      <c r="C291" s="44"/>
      <c r="D291" s="45"/>
      <c r="E291" s="30"/>
      <c r="F291" s="28"/>
      <c r="G291" s="30"/>
      <c r="H291" s="30"/>
      <c r="I291" s="30"/>
    </row>
    <row r="292">
      <c r="A292" s="26"/>
      <c r="B292" s="44"/>
      <c r="C292" s="44"/>
      <c r="D292" s="45"/>
      <c r="E292" s="30"/>
      <c r="F292" s="28"/>
      <c r="G292" s="30"/>
      <c r="H292" s="30"/>
      <c r="I292" s="30"/>
    </row>
    <row r="293">
      <c r="A293" s="26"/>
      <c r="B293" s="44"/>
      <c r="C293" s="44"/>
      <c r="D293" s="45"/>
      <c r="E293" s="30"/>
      <c r="F293" s="28"/>
      <c r="G293" s="30"/>
      <c r="H293" s="30"/>
      <c r="I293" s="30"/>
    </row>
    <row r="294">
      <c r="A294" s="31"/>
      <c r="B294" s="44"/>
      <c r="C294" s="44"/>
      <c r="D294" s="45"/>
      <c r="E294" s="30"/>
      <c r="F294" s="28"/>
      <c r="G294" s="30"/>
      <c r="H294" s="30"/>
      <c r="I294" s="30"/>
    </row>
    <row r="295">
      <c r="A295" s="26"/>
      <c r="B295" s="44"/>
      <c r="C295" s="44"/>
      <c r="D295" s="45"/>
      <c r="E295" s="30"/>
      <c r="F295" s="28"/>
      <c r="G295" s="30"/>
      <c r="H295" s="30"/>
      <c r="I295" s="30"/>
    </row>
    <row r="296">
      <c r="A296" s="26"/>
      <c r="B296" s="44"/>
      <c r="C296" s="44"/>
      <c r="D296" s="45"/>
      <c r="E296" s="30"/>
      <c r="F296" s="28"/>
      <c r="G296" s="30"/>
      <c r="H296" s="30"/>
      <c r="I296" s="30"/>
    </row>
    <row r="297">
      <c r="A297" s="31"/>
      <c r="B297" s="44"/>
      <c r="C297" s="44"/>
      <c r="D297" s="45"/>
      <c r="E297" s="30"/>
      <c r="F297" s="28"/>
      <c r="G297" s="30"/>
      <c r="H297" s="30"/>
      <c r="I297" s="30"/>
    </row>
    <row r="298">
      <c r="A298" s="26"/>
      <c r="B298" s="44"/>
      <c r="C298" s="44"/>
      <c r="D298" s="45"/>
      <c r="E298" s="30"/>
      <c r="F298" s="28"/>
      <c r="G298" s="30"/>
      <c r="H298" s="30"/>
      <c r="I298" s="30"/>
    </row>
    <row r="299">
      <c r="A299" s="26"/>
      <c r="B299" s="44"/>
      <c r="C299" s="44"/>
      <c r="D299" s="45"/>
      <c r="E299" s="30"/>
      <c r="F299" s="28"/>
      <c r="G299" s="30"/>
      <c r="H299" s="30"/>
      <c r="I299" s="30"/>
    </row>
    <row r="300">
      <c r="A300" s="26"/>
      <c r="B300" s="44"/>
      <c r="C300" s="44"/>
      <c r="D300" s="45"/>
      <c r="E300" s="30"/>
      <c r="F300" s="28"/>
      <c r="G300" s="30"/>
      <c r="H300" s="30"/>
      <c r="I300" s="30"/>
    </row>
    <row r="301">
      <c r="A301" s="26"/>
      <c r="B301" s="44"/>
      <c r="C301" s="44"/>
      <c r="D301" s="45"/>
      <c r="E301" s="30"/>
      <c r="F301" s="28"/>
      <c r="G301" s="30"/>
      <c r="H301" s="30"/>
      <c r="I301" s="30"/>
    </row>
    <row r="302">
      <c r="A302" s="26"/>
      <c r="B302" s="44"/>
      <c r="C302" s="44"/>
      <c r="D302" s="45"/>
      <c r="E302" s="30"/>
      <c r="F302" s="28"/>
      <c r="G302" s="30"/>
      <c r="H302" s="30"/>
      <c r="I302" s="30"/>
    </row>
    <row r="303">
      <c r="A303" s="26"/>
      <c r="B303" s="44"/>
      <c r="C303" s="44"/>
      <c r="D303" s="45"/>
      <c r="E303" s="30"/>
      <c r="F303" s="28"/>
      <c r="G303" s="30"/>
      <c r="H303" s="30"/>
      <c r="I303" s="30"/>
    </row>
    <row r="304">
      <c r="A304" s="26"/>
      <c r="B304" s="44"/>
      <c r="C304" s="44"/>
      <c r="D304" s="45"/>
      <c r="E304" s="30"/>
      <c r="F304" s="28"/>
      <c r="G304" s="30"/>
      <c r="H304" s="30"/>
      <c r="I304" s="30"/>
    </row>
    <row r="305">
      <c r="A305" s="26"/>
      <c r="B305" s="44"/>
      <c r="C305" s="44"/>
      <c r="D305" s="45"/>
      <c r="E305" s="30"/>
      <c r="F305" s="28"/>
      <c r="G305" s="30"/>
      <c r="H305" s="30"/>
      <c r="I305" s="30"/>
    </row>
    <row r="306">
      <c r="A306" s="26"/>
      <c r="B306" s="44"/>
      <c r="C306" s="44"/>
      <c r="D306" s="45"/>
      <c r="E306" s="30"/>
      <c r="F306" s="28"/>
      <c r="G306" s="30"/>
      <c r="H306" s="30"/>
      <c r="I306" s="30"/>
    </row>
    <row r="307">
      <c r="A307" s="26"/>
      <c r="B307" s="44"/>
      <c r="C307" s="44"/>
      <c r="D307" s="45"/>
      <c r="E307" s="30"/>
      <c r="F307" s="28"/>
      <c r="G307" s="30"/>
      <c r="H307" s="30"/>
      <c r="I307" s="30"/>
    </row>
    <row r="308">
      <c r="A308" s="26"/>
      <c r="B308" s="44"/>
      <c r="C308" s="44"/>
      <c r="D308" s="45"/>
      <c r="E308" s="30"/>
      <c r="F308" s="28"/>
      <c r="G308" s="30"/>
      <c r="H308" s="30"/>
      <c r="I308" s="30"/>
    </row>
    <row r="309">
      <c r="A309" s="26"/>
      <c r="B309" s="44"/>
      <c r="C309" s="44"/>
      <c r="D309" s="45"/>
      <c r="E309" s="30"/>
      <c r="F309" s="28"/>
      <c r="G309" s="30"/>
      <c r="H309" s="30"/>
      <c r="I309" s="30"/>
    </row>
    <row r="310">
      <c r="A310" s="26"/>
      <c r="B310" s="44"/>
      <c r="C310" s="44"/>
      <c r="D310" s="45"/>
      <c r="E310" s="30"/>
      <c r="F310" s="28"/>
      <c r="G310" s="30"/>
      <c r="H310" s="30"/>
      <c r="I310" s="30"/>
    </row>
    <row r="311">
      <c r="A311" s="31"/>
      <c r="B311" s="44"/>
      <c r="C311" s="44"/>
      <c r="D311" s="45"/>
      <c r="E311" s="30"/>
      <c r="F311" s="28"/>
      <c r="G311" s="30"/>
      <c r="H311" s="30"/>
      <c r="I311" s="30"/>
    </row>
    <row r="312">
      <c r="A312" s="26"/>
      <c r="B312" s="44"/>
      <c r="C312" s="44"/>
      <c r="D312" s="45"/>
      <c r="E312" s="30"/>
      <c r="F312" s="28"/>
      <c r="G312" s="30"/>
      <c r="H312" s="30"/>
      <c r="I312" s="30"/>
    </row>
    <row r="313">
      <c r="A313" s="26"/>
      <c r="B313" s="44"/>
      <c r="C313" s="44"/>
      <c r="D313" s="45"/>
      <c r="E313" s="30"/>
      <c r="F313" s="28"/>
      <c r="G313" s="30"/>
      <c r="H313" s="30"/>
      <c r="I313" s="30"/>
    </row>
    <row r="314">
      <c r="A314" s="26"/>
      <c r="B314" s="44"/>
      <c r="C314" s="44"/>
      <c r="D314" s="45"/>
      <c r="E314" s="30"/>
      <c r="F314" s="28"/>
      <c r="G314" s="30"/>
      <c r="H314" s="30"/>
      <c r="I314" s="30"/>
    </row>
    <row r="315">
      <c r="A315" s="26"/>
      <c r="B315" s="44"/>
      <c r="C315" s="44"/>
      <c r="D315" s="45"/>
      <c r="E315" s="30"/>
      <c r="F315" s="28"/>
      <c r="G315" s="30"/>
      <c r="H315" s="30"/>
      <c r="I315" s="30"/>
    </row>
    <row r="316">
      <c r="A316" s="26"/>
      <c r="B316" s="44"/>
      <c r="C316" s="44"/>
      <c r="D316" s="45"/>
      <c r="E316" s="30"/>
      <c r="F316" s="28"/>
      <c r="G316" s="30"/>
      <c r="H316" s="30"/>
      <c r="I316" s="30"/>
    </row>
    <row r="317">
      <c r="A317" s="26"/>
      <c r="B317" s="44"/>
      <c r="C317" s="44"/>
      <c r="D317" s="45"/>
      <c r="E317" s="30"/>
      <c r="F317" s="28"/>
      <c r="G317" s="30"/>
      <c r="H317" s="30"/>
      <c r="I317" s="30"/>
    </row>
    <row r="318">
      <c r="A318" s="26"/>
      <c r="B318" s="44"/>
      <c r="C318" s="44"/>
      <c r="D318" s="45"/>
      <c r="E318" s="30"/>
      <c r="F318" s="28"/>
      <c r="G318" s="30"/>
      <c r="H318" s="30"/>
      <c r="I318" s="30"/>
    </row>
    <row r="319">
      <c r="A319" s="26"/>
      <c r="B319" s="44"/>
      <c r="C319" s="44"/>
      <c r="D319" s="45"/>
      <c r="E319" s="30"/>
      <c r="F319" s="28"/>
      <c r="G319" s="30"/>
      <c r="H319" s="30"/>
      <c r="I319" s="30"/>
    </row>
    <row r="320">
      <c r="A320" s="26"/>
      <c r="B320" s="44"/>
      <c r="C320" s="44"/>
      <c r="D320" s="45"/>
      <c r="E320" s="30"/>
      <c r="F320" s="28"/>
      <c r="G320" s="30"/>
      <c r="H320" s="30"/>
      <c r="I320" s="30"/>
    </row>
    <row r="321">
      <c r="A321" s="26"/>
      <c r="B321" s="44"/>
      <c r="C321" s="44"/>
      <c r="D321" s="45"/>
      <c r="E321" s="30"/>
      <c r="F321" s="28"/>
      <c r="G321" s="30"/>
      <c r="H321" s="30"/>
      <c r="I321" s="30"/>
    </row>
    <row r="322">
      <c r="A322" s="26"/>
      <c r="B322" s="44"/>
      <c r="C322" s="44"/>
      <c r="D322" s="45"/>
      <c r="E322" s="30"/>
      <c r="F322" s="28"/>
      <c r="G322" s="30"/>
      <c r="H322" s="30"/>
      <c r="I322" s="30"/>
    </row>
    <row r="323">
      <c r="A323" s="26"/>
      <c r="B323" s="44"/>
      <c r="C323" s="44"/>
      <c r="D323" s="45"/>
      <c r="E323" s="30"/>
      <c r="F323" s="28"/>
      <c r="G323" s="30"/>
      <c r="H323" s="30"/>
      <c r="I323" s="30"/>
    </row>
    <row r="324">
      <c r="A324" s="26"/>
      <c r="B324" s="44"/>
      <c r="C324" s="44"/>
      <c r="D324" s="45"/>
      <c r="E324" s="30"/>
      <c r="F324" s="28"/>
      <c r="G324" s="30"/>
      <c r="H324" s="30"/>
      <c r="I324" s="30"/>
    </row>
    <row r="325">
      <c r="A325" s="26"/>
      <c r="B325" s="44"/>
      <c r="C325" s="44"/>
      <c r="D325" s="45"/>
      <c r="E325" s="30"/>
      <c r="F325" s="28"/>
      <c r="G325" s="30"/>
      <c r="H325" s="30"/>
      <c r="I325" s="30"/>
    </row>
    <row r="326">
      <c r="A326" s="26"/>
      <c r="B326" s="44"/>
      <c r="C326" s="44"/>
      <c r="D326" s="45"/>
      <c r="E326" s="30"/>
      <c r="F326" s="28"/>
      <c r="G326" s="30"/>
      <c r="H326" s="30"/>
      <c r="I326" s="30"/>
    </row>
    <row r="327">
      <c r="A327" s="26"/>
      <c r="B327" s="44"/>
      <c r="C327" s="44"/>
      <c r="D327" s="45"/>
      <c r="E327" s="30"/>
      <c r="F327" s="28"/>
      <c r="G327" s="30"/>
      <c r="H327" s="30"/>
      <c r="I327" s="30"/>
    </row>
    <row r="328">
      <c r="A328" s="31"/>
      <c r="B328" s="44"/>
      <c r="C328" s="44"/>
      <c r="D328" s="45"/>
      <c r="E328" s="30"/>
      <c r="F328" s="28"/>
      <c r="G328" s="30"/>
      <c r="H328" s="30"/>
      <c r="I328" s="30"/>
    </row>
    <row r="329">
      <c r="A329" s="26"/>
      <c r="B329" s="44"/>
      <c r="C329" s="44"/>
      <c r="D329" s="45"/>
      <c r="E329" s="30"/>
      <c r="F329" s="28"/>
      <c r="G329" s="30"/>
      <c r="H329" s="30"/>
      <c r="I329" s="30"/>
    </row>
    <row r="330">
      <c r="A330" s="26"/>
      <c r="B330" s="44"/>
      <c r="C330" s="44"/>
      <c r="D330" s="45"/>
      <c r="E330" s="30"/>
      <c r="F330" s="28"/>
      <c r="G330" s="30"/>
      <c r="H330" s="30"/>
      <c r="I330" s="30"/>
    </row>
    <row r="331">
      <c r="A331" s="31"/>
      <c r="B331" s="44"/>
      <c r="C331" s="44"/>
      <c r="D331" s="45"/>
      <c r="E331" s="30"/>
      <c r="F331" s="28"/>
      <c r="G331" s="30"/>
      <c r="H331" s="30"/>
      <c r="I331" s="30"/>
    </row>
    <row r="332">
      <c r="A332" s="26"/>
      <c r="B332" s="44"/>
      <c r="C332" s="44"/>
      <c r="D332" s="45"/>
      <c r="E332" s="30"/>
      <c r="F332" s="28"/>
      <c r="G332" s="30"/>
      <c r="H332" s="30"/>
      <c r="I332" s="30"/>
    </row>
    <row r="333">
      <c r="A333" s="26"/>
      <c r="B333" s="44"/>
      <c r="C333" s="44"/>
      <c r="D333" s="45"/>
      <c r="E333" s="30"/>
      <c r="F333" s="28"/>
      <c r="G333" s="30"/>
      <c r="H333" s="30"/>
      <c r="I333" s="30"/>
    </row>
    <row r="334">
      <c r="A334" s="26"/>
      <c r="B334" s="44"/>
      <c r="C334" s="44"/>
      <c r="D334" s="45"/>
      <c r="E334" s="30"/>
      <c r="F334" s="28"/>
      <c r="G334" s="30"/>
      <c r="H334" s="30"/>
      <c r="I334" s="30"/>
    </row>
    <row r="335">
      <c r="A335" s="26"/>
      <c r="B335" s="44"/>
      <c r="C335" s="44"/>
      <c r="D335" s="45"/>
      <c r="E335" s="30"/>
      <c r="F335" s="28"/>
      <c r="G335" s="30"/>
      <c r="H335" s="30"/>
      <c r="I335" s="30"/>
    </row>
    <row r="336">
      <c r="A336" s="26"/>
      <c r="B336" s="44"/>
      <c r="C336" s="44"/>
      <c r="D336" s="45"/>
      <c r="E336" s="30"/>
      <c r="F336" s="28"/>
      <c r="G336" s="30"/>
      <c r="H336" s="30"/>
      <c r="I336" s="30"/>
    </row>
    <row r="337">
      <c r="A337" s="26"/>
      <c r="B337" s="44"/>
      <c r="C337" s="44"/>
      <c r="D337" s="45"/>
      <c r="E337" s="30"/>
      <c r="F337" s="28"/>
      <c r="G337" s="30"/>
      <c r="H337" s="30"/>
      <c r="I337" s="30"/>
    </row>
    <row r="338">
      <c r="A338" s="26"/>
      <c r="B338" s="44"/>
      <c r="C338" s="44"/>
      <c r="D338" s="45"/>
      <c r="E338" s="30"/>
      <c r="F338" s="28"/>
      <c r="G338" s="30"/>
      <c r="H338" s="30"/>
      <c r="I338" s="30"/>
    </row>
    <row r="339">
      <c r="A339" s="26"/>
      <c r="B339" s="44"/>
      <c r="C339" s="44"/>
      <c r="D339" s="45"/>
      <c r="E339" s="30"/>
      <c r="F339" s="28"/>
      <c r="G339" s="30"/>
      <c r="H339" s="30"/>
      <c r="I339" s="30"/>
    </row>
    <row r="340">
      <c r="A340" s="26"/>
      <c r="B340" s="44"/>
      <c r="C340" s="44"/>
      <c r="D340" s="45"/>
      <c r="E340" s="30"/>
      <c r="F340" s="28"/>
      <c r="G340" s="30"/>
      <c r="H340" s="30"/>
      <c r="I340" s="30"/>
    </row>
    <row r="341">
      <c r="A341" s="26"/>
      <c r="B341" s="44"/>
      <c r="C341" s="44"/>
      <c r="D341" s="45"/>
      <c r="E341" s="30"/>
      <c r="F341" s="28"/>
      <c r="G341" s="30"/>
      <c r="H341" s="30"/>
      <c r="I341" s="30"/>
    </row>
    <row r="342">
      <c r="A342" s="26"/>
      <c r="B342" s="44"/>
      <c r="C342" s="44"/>
      <c r="D342" s="45"/>
      <c r="E342" s="30"/>
      <c r="F342" s="28"/>
      <c r="G342" s="30"/>
      <c r="H342" s="30"/>
      <c r="I342" s="30"/>
    </row>
    <row r="343">
      <c r="A343" s="26"/>
      <c r="B343" s="44"/>
      <c r="C343" s="44"/>
      <c r="D343" s="45"/>
      <c r="E343" s="30"/>
      <c r="F343" s="28"/>
      <c r="G343" s="30"/>
      <c r="H343" s="30"/>
      <c r="I343" s="30"/>
    </row>
    <row r="344">
      <c r="A344" s="26"/>
      <c r="B344" s="44"/>
      <c r="C344" s="44"/>
      <c r="D344" s="45"/>
      <c r="E344" s="30"/>
      <c r="F344" s="28"/>
      <c r="G344" s="30"/>
      <c r="H344" s="30"/>
      <c r="I344" s="30"/>
    </row>
    <row r="345">
      <c r="A345" s="31"/>
      <c r="B345" s="44"/>
      <c r="C345" s="44"/>
      <c r="D345" s="45"/>
      <c r="E345" s="30"/>
      <c r="F345" s="28"/>
      <c r="G345" s="30"/>
      <c r="H345" s="30"/>
      <c r="I345" s="30"/>
    </row>
    <row r="346">
      <c r="A346" s="26"/>
      <c r="B346" s="44"/>
      <c r="C346" s="44"/>
      <c r="D346" s="45"/>
      <c r="E346" s="30"/>
      <c r="F346" s="28"/>
      <c r="G346" s="30"/>
      <c r="H346" s="30"/>
      <c r="I346" s="30"/>
    </row>
    <row r="347">
      <c r="A347" s="31"/>
      <c r="B347" s="44"/>
      <c r="C347" s="44"/>
      <c r="D347" s="45"/>
      <c r="E347" s="30"/>
      <c r="F347" s="28"/>
      <c r="G347" s="30"/>
      <c r="H347" s="30"/>
      <c r="I347" s="30"/>
    </row>
    <row r="348">
      <c r="A348" s="26"/>
      <c r="B348" s="44"/>
      <c r="C348" s="44"/>
      <c r="D348" s="45"/>
      <c r="E348" s="30"/>
      <c r="F348" s="28"/>
      <c r="G348" s="30"/>
      <c r="H348" s="30"/>
      <c r="I348" s="30"/>
    </row>
    <row r="349">
      <c r="A349" s="26"/>
      <c r="B349" s="44"/>
      <c r="C349" s="44"/>
      <c r="D349" s="45"/>
      <c r="E349" s="30"/>
      <c r="F349" s="28"/>
      <c r="G349" s="30"/>
      <c r="H349" s="30"/>
      <c r="I349" s="30"/>
    </row>
    <row r="350">
      <c r="A350" s="26"/>
      <c r="B350" s="44"/>
      <c r="C350" s="44"/>
      <c r="D350" s="45"/>
      <c r="E350" s="30"/>
      <c r="F350" s="28"/>
      <c r="G350" s="30"/>
      <c r="H350" s="30"/>
      <c r="I350" s="30"/>
    </row>
    <row r="351">
      <c r="A351" s="26"/>
      <c r="B351" s="44"/>
      <c r="C351" s="44"/>
      <c r="D351" s="45"/>
      <c r="E351" s="30"/>
      <c r="F351" s="28"/>
      <c r="G351" s="30"/>
      <c r="H351" s="30"/>
      <c r="I351" s="30"/>
    </row>
    <row r="352">
      <c r="A352" s="31"/>
      <c r="B352" s="44"/>
      <c r="C352" s="44"/>
      <c r="D352" s="45"/>
      <c r="E352" s="30"/>
      <c r="F352" s="28"/>
      <c r="G352" s="30"/>
      <c r="H352" s="30"/>
      <c r="I352" s="30"/>
    </row>
    <row r="353">
      <c r="A353" s="26"/>
      <c r="B353" s="44"/>
      <c r="C353" s="44"/>
      <c r="D353" s="45"/>
      <c r="E353" s="30"/>
      <c r="F353" s="28"/>
      <c r="G353" s="30"/>
      <c r="H353" s="30"/>
      <c r="I353" s="30"/>
    </row>
    <row r="354">
      <c r="A354" s="26"/>
      <c r="B354" s="44"/>
      <c r="C354" s="44"/>
      <c r="D354" s="45"/>
      <c r="E354" s="30"/>
      <c r="F354" s="28"/>
      <c r="G354" s="30"/>
      <c r="H354" s="30"/>
      <c r="I354" s="30"/>
    </row>
    <row r="355">
      <c r="A355" s="26"/>
      <c r="B355" s="44"/>
      <c r="C355" s="44"/>
      <c r="D355" s="45"/>
      <c r="E355" s="30"/>
      <c r="F355" s="28"/>
      <c r="G355" s="30"/>
      <c r="H355" s="30"/>
      <c r="I355" s="30"/>
    </row>
    <row r="356">
      <c r="A356" s="31"/>
      <c r="B356" s="44"/>
      <c r="C356" s="44"/>
      <c r="D356" s="45"/>
      <c r="E356" s="30"/>
      <c r="F356" s="28"/>
      <c r="G356" s="30"/>
      <c r="H356" s="30"/>
      <c r="I356" s="30"/>
    </row>
    <row r="357">
      <c r="A357" s="31"/>
      <c r="B357" s="44"/>
      <c r="C357" s="44"/>
      <c r="D357" s="45"/>
      <c r="E357" s="30"/>
      <c r="F357" s="28"/>
      <c r="G357" s="30"/>
      <c r="H357" s="30"/>
      <c r="I357" s="30"/>
    </row>
    <row r="358">
      <c r="A358" s="26"/>
      <c r="B358" s="44"/>
      <c r="C358" s="44"/>
      <c r="D358" s="45"/>
      <c r="E358" s="30"/>
      <c r="F358" s="28"/>
      <c r="G358" s="30"/>
      <c r="H358" s="30"/>
      <c r="I358" s="30"/>
    </row>
    <row r="359">
      <c r="A359" s="26"/>
      <c r="B359" s="44"/>
      <c r="C359" s="44"/>
      <c r="D359" s="45"/>
      <c r="E359" s="30"/>
      <c r="F359" s="28"/>
      <c r="G359" s="30"/>
      <c r="H359" s="30"/>
      <c r="I359" s="30"/>
    </row>
    <row r="360">
      <c r="A360" s="26"/>
      <c r="B360" s="44"/>
      <c r="C360" s="44"/>
      <c r="D360" s="45"/>
      <c r="E360" s="30"/>
      <c r="F360" s="28"/>
      <c r="G360" s="30"/>
      <c r="H360" s="30"/>
      <c r="I360" s="30"/>
    </row>
    <row r="361">
      <c r="A361" s="31"/>
      <c r="B361" s="44"/>
      <c r="C361" s="44"/>
      <c r="D361" s="45"/>
      <c r="E361" s="30"/>
      <c r="F361" s="28"/>
      <c r="G361" s="30"/>
      <c r="H361" s="30"/>
      <c r="I361" s="30"/>
    </row>
    <row r="362">
      <c r="A362" s="26"/>
      <c r="B362" s="44"/>
      <c r="C362" s="44"/>
      <c r="D362" s="45"/>
      <c r="E362" s="30"/>
      <c r="F362" s="28"/>
      <c r="G362" s="30"/>
      <c r="H362" s="30"/>
      <c r="I362" s="30"/>
    </row>
    <row r="363">
      <c r="A363" s="26"/>
      <c r="B363" s="44"/>
      <c r="C363" s="44"/>
      <c r="D363" s="45"/>
      <c r="E363" s="30"/>
      <c r="F363" s="28"/>
      <c r="G363" s="30"/>
      <c r="H363" s="30"/>
      <c r="I363" s="30"/>
    </row>
    <row r="364">
      <c r="A364" s="26"/>
      <c r="B364" s="44"/>
      <c r="C364" s="44"/>
      <c r="D364" s="45"/>
      <c r="E364" s="30"/>
      <c r="F364" s="28"/>
      <c r="G364" s="30"/>
      <c r="H364" s="30"/>
      <c r="I364" s="30"/>
    </row>
    <row r="365">
      <c r="A365" s="26"/>
      <c r="B365" s="44"/>
      <c r="C365" s="44"/>
      <c r="D365" s="45"/>
      <c r="E365" s="30"/>
      <c r="F365" s="28"/>
      <c r="G365" s="30"/>
      <c r="H365" s="30"/>
      <c r="I365" s="30"/>
    </row>
    <row r="366">
      <c r="A366" s="31"/>
      <c r="B366" s="44"/>
      <c r="C366" s="44"/>
      <c r="D366" s="45"/>
      <c r="E366" s="30"/>
      <c r="F366" s="28"/>
      <c r="G366" s="30"/>
      <c r="H366" s="30"/>
      <c r="I366" s="30"/>
    </row>
    <row r="367">
      <c r="A367" s="26"/>
      <c r="B367" s="44"/>
      <c r="C367" s="44"/>
      <c r="D367" s="45"/>
      <c r="E367" s="30"/>
      <c r="F367" s="28"/>
      <c r="G367" s="30"/>
      <c r="H367" s="30"/>
      <c r="I367" s="30"/>
    </row>
    <row r="368">
      <c r="A368" s="26"/>
      <c r="B368" s="44"/>
      <c r="C368" s="44"/>
      <c r="D368" s="45"/>
      <c r="E368" s="30"/>
      <c r="F368" s="28"/>
      <c r="G368" s="30"/>
      <c r="H368" s="30"/>
      <c r="I368" s="30"/>
    </row>
    <row r="369">
      <c r="A369" s="26"/>
      <c r="B369" s="44"/>
      <c r="C369" s="44"/>
      <c r="D369" s="45"/>
      <c r="E369" s="30"/>
      <c r="F369" s="28"/>
      <c r="G369" s="30"/>
      <c r="H369" s="30"/>
      <c r="I369" s="30"/>
    </row>
    <row r="370">
      <c r="A370" s="26"/>
      <c r="B370" s="44"/>
      <c r="C370" s="44"/>
      <c r="D370" s="45"/>
      <c r="E370" s="30"/>
      <c r="F370" s="28"/>
      <c r="G370" s="30"/>
      <c r="H370" s="30"/>
      <c r="I370" s="30"/>
    </row>
    <row r="371">
      <c r="A371" s="26"/>
      <c r="B371" s="44"/>
      <c r="C371" s="44"/>
      <c r="D371" s="45"/>
      <c r="E371" s="30"/>
      <c r="F371" s="28"/>
      <c r="G371" s="30"/>
      <c r="H371" s="30"/>
      <c r="I371" s="30"/>
    </row>
    <row r="372">
      <c r="A372" s="26"/>
      <c r="B372" s="44"/>
      <c r="C372" s="44"/>
      <c r="D372" s="45"/>
      <c r="E372" s="30"/>
      <c r="F372" s="28"/>
      <c r="G372" s="30"/>
      <c r="H372" s="30"/>
      <c r="I372" s="30"/>
    </row>
    <row r="373">
      <c r="A373" s="26"/>
      <c r="B373" s="44"/>
      <c r="C373" s="44"/>
      <c r="D373" s="45"/>
      <c r="E373" s="30"/>
      <c r="F373" s="28"/>
      <c r="G373" s="30"/>
      <c r="H373" s="30"/>
      <c r="I373" s="30"/>
    </row>
    <row r="374">
      <c r="A374" s="26"/>
      <c r="B374" s="44"/>
      <c r="C374" s="44"/>
      <c r="D374" s="45"/>
      <c r="E374" s="30"/>
      <c r="F374" s="28"/>
      <c r="G374" s="30"/>
      <c r="H374" s="30"/>
      <c r="I374" s="30"/>
    </row>
    <row r="375">
      <c r="A375" s="26"/>
      <c r="B375" s="44"/>
      <c r="C375" s="44"/>
      <c r="D375" s="45"/>
      <c r="E375" s="30"/>
      <c r="F375" s="28"/>
      <c r="G375" s="30"/>
      <c r="H375" s="30"/>
      <c r="I375" s="30"/>
    </row>
    <row r="376">
      <c r="A376" s="26"/>
      <c r="B376" s="44"/>
      <c r="C376" s="44"/>
      <c r="D376" s="45"/>
      <c r="E376" s="30"/>
      <c r="F376" s="28"/>
      <c r="G376" s="30"/>
      <c r="H376" s="30"/>
      <c r="I376" s="30"/>
    </row>
    <row r="377">
      <c r="A377" s="26"/>
      <c r="B377" s="44"/>
      <c r="C377" s="44"/>
      <c r="D377" s="45"/>
      <c r="E377" s="30"/>
      <c r="F377" s="28"/>
      <c r="G377" s="30"/>
      <c r="H377" s="30"/>
      <c r="I377" s="30"/>
    </row>
    <row r="378">
      <c r="A378" s="26"/>
      <c r="B378" s="44"/>
      <c r="C378" s="44"/>
      <c r="D378" s="45"/>
      <c r="E378" s="30"/>
      <c r="F378" s="28"/>
      <c r="G378" s="30"/>
      <c r="H378" s="30"/>
      <c r="I378" s="30"/>
    </row>
    <row r="379">
      <c r="A379" s="26"/>
      <c r="B379" s="44"/>
      <c r="C379" s="44"/>
      <c r="D379" s="45"/>
      <c r="E379" s="30"/>
      <c r="F379" s="28"/>
      <c r="G379" s="30"/>
      <c r="H379" s="30"/>
      <c r="I379" s="30"/>
    </row>
    <row r="380">
      <c r="A380" s="26"/>
      <c r="B380" s="44"/>
      <c r="C380" s="44"/>
      <c r="D380" s="45"/>
      <c r="E380" s="30"/>
      <c r="F380" s="28"/>
      <c r="G380" s="30"/>
      <c r="H380" s="30"/>
      <c r="I380" s="30"/>
    </row>
    <row r="381">
      <c r="A381" s="26"/>
      <c r="B381" s="44"/>
      <c r="C381" s="44"/>
      <c r="D381" s="45"/>
      <c r="E381" s="30"/>
      <c r="F381" s="28"/>
      <c r="G381" s="30"/>
      <c r="H381" s="30"/>
      <c r="I381" s="30"/>
    </row>
    <row r="382">
      <c r="A382" s="26"/>
      <c r="B382" s="44"/>
      <c r="C382" s="44"/>
      <c r="D382" s="45"/>
      <c r="E382" s="30"/>
      <c r="F382" s="28"/>
      <c r="G382" s="30"/>
      <c r="H382" s="30"/>
      <c r="I382" s="30"/>
    </row>
    <row r="383">
      <c r="A383" s="31"/>
      <c r="B383" s="44"/>
      <c r="C383" s="44"/>
      <c r="D383" s="45"/>
      <c r="E383" s="30"/>
      <c r="F383" s="28"/>
      <c r="G383" s="30"/>
      <c r="H383" s="30"/>
      <c r="I383" s="30"/>
    </row>
    <row r="384">
      <c r="A384" s="26"/>
      <c r="B384" s="44"/>
      <c r="C384" s="44"/>
      <c r="D384" s="45"/>
      <c r="E384" s="30"/>
      <c r="F384" s="28"/>
      <c r="G384" s="30"/>
      <c r="H384" s="30"/>
      <c r="I384" s="30"/>
    </row>
    <row r="385">
      <c r="A385" s="26"/>
      <c r="B385" s="44"/>
      <c r="C385" s="44"/>
      <c r="D385" s="45"/>
      <c r="E385" s="30"/>
      <c r="F385" s="28"/>
      <c r="G385" s="30"/>
      <c r="H385" s="30"/>
      <c r="I385" s="30"/>
    </row>
    <row r="386">
      <c r="A386" s="26"/>
      <c r="B386" s="44"/>
      <c r="C386" s="44"/>
      <c r="D386" s="45"/>
      <c r="E386" s="30"/>
      <c r="F386" s="28"/>
      <c r="G386" s="30"/>
      <c r="H386" s="30"/>
      <c r="I386" s="30"/>
    </row>
    <row r="387">
      <c r="A387" s="26"/>
      <c r="B387" s="44"/>
      <c r="C387" s="44"/>
      <c r="D387" s="45"/>
      <c r="E387" s="30"/>
      <c r="F387" s="28"/>
      <c r="G387" s="30"/>
      <c r="H387" s="30"/>
      <c r="I387" s="30"/>
    </row>
    <row r="388">
      <c r="A388" s="26"/>
      <c r="B388" s="44"/>
      <c r="C388" s="44"/>
      <c r="D388" s="45"/>
      <c r="E388" s="30"/>
      <c r="F388" s="28"/>
      <c r="G388" s="30"/>
      <c r="H388" s="30"/>
      <c r="I388" s="30"/>
    </row>
    <row r="389">
      <c r="A389" s="26"/>
      <c r="B389" s="44"/>
      <c r="C389" s="44"/>
      <c r="D389" s="45"/>
      <c r="E389" s="30"/>
      <c r="F389" s="28"/>
      <c r="G389" s="30"/>
      <c r="H389" s="30"/>
      <c r="I389" s="30"/>
    </row>
    <row r="390">
      <c r="A390" s="26"/>
      <c r="B390" s="44"/>
      <c r="C390" s="44"/>
      <c r="D390" s="45"/>
      <c r="E390" s="30"/>
      <c r="F390" s="28"/>
      <c r="G390" s="30"/>
      <c r="H390" s="30"/>
      <c r="I390" s="30"/>
    </row>
    <row r="391">
      <c r="A391" s="26"/>
      <c r="B391" s="44"/>
      <c r="C391" s="44"/>
      <c r="D391" s="45"/>
      <c r="E391" s="30"/>
      <c r="F391" s="28"/>
      <c r="G391" s="30"/>
      <c r="H391" s="30"/>
      <c r="I391" s="30"/>
    </row>
    <row r="392">
      <c r="A392" s="26"/>
      <c r="B392" s="44"/>
      <c r="C392" s="44"/>
      <c r="D392" s="45"/>
      <c r="E392" s="30"/>
      <c r="F392" s="28"/>
      <c r="G392" s="30"/>
      <c r="H392" s="30"/>
      <c r="I392" s="30"/>
    </row>
    <row r="393">
      <c r="A393" s="31"/>
      <c r="B393" s="44"/>
      <c r="C393" s="44"/>
      <c r="D393" s="45"/>
      <c r="E393" s="30"/>
      <c r="F393" s="28"/>
      <c r="G393" s="30"/>
      <c r="H393" s="30"/>
      <c r="I393" s="30"/>
    </row>
    <row r="394">
      <c r="A394" s="31"/>
      <c r="B394" s="44"/>
      <c r="C394" s="44"/>
      <c r="D394" s="45"/>
      <c r="E394" s="30"/>
      <c r="F394" s="28"/>
      <c r="G394" s="30"/>
      <c r="H394" s="30"/>
      <c r="I394" s="30"/>
    </row>
    <row r="395">
      <c r="A395" s="26"/>
      <c r="B395" s="44"/>
      <c r="C395" s="44"/>
      <c r="D395" s="45"/>
      <c r="E395" s="30"/>
      <c r="F395" s="28"/>
      <c r="G395" s="30"/>
      <c r="H395" s="30"/>
      <c r="I395" s="30"/>
    </row>
    <row r="396">
      <c r="A396" s="26"/>
      <c r="B396" s="44"/>
      <c r="C396" s="44"/>
      <c r="D396" s="45"/>
      <c r="E396" s="30"/>
      <c r="F396" s="28"/>
      <c r="G396" s="30"/>
      <c r="H396" s="30"/>
      <c r="I396" s="30"/>
    </row>
    <row r="397">
      <c r="A397" s="26"/>
      <c r="B397" s="44"/>
      <c r="C397" s="44"/>
      <c r="D397" s="45"/>
      <c r="E397" s="30"/>
      <c r="F397" s="28"/>
      <c r="G397" s="30"/>
      <c r="H397" s="30"/>
      <c r="I397" s="30"/>
    </row>
    <row r="398">
      <c r="A398" s="26"/>
      <c r="B398" s="44"/>
      <c r="C398" s="44"/>
      <c r="D398" s="45"/>
      <c r="E398" s="30"/>
      <c r="F398" s="28"/>
      <c r="G398" s="30"/>
      <c r="H398" s="30"/>
      <c r="I398" s="30"/>
    </row>
    <row r="399">
      <c r="A399" s="26"/>
      <c r="B399" s="44"/>
      <c r="C399" s="44"/>
      <c r="D399" s="45"/>
      <c r="E399" s="30"/>
      <c r="F399" s="28"/>
      <c r="G399" s="30"/>
      <c r="H399" s="30"/>
      <c r="I399" s="30"/>
    </row>
    <row r="400">
      <c r="A400" s="26"/>
      <c r="B400" s="44"/>
      <c r="C400" s="44"/>
      <c r="D400" s="45"/>
      <c r="E400" s="30"/>
      <c r="F400" s="28"/>
      <c r="G400" s="30"/>
      <c r="H400" s="30"/>
      <c r="I400" s="30"/>
    </row>
    <row r="401">
      <c r="A401" s="26"/>
      <c r="B401" s="44"/>
      <c r="C401" s="44"/>
      <c r="D401" s="45"/>
      <c r="E401" s="30"/>
      <c r="F401" s="28"/>
      <c r="G401" s="30"/>
      <c r="H401" s="30"/>
      <c r="I401" s="30"/>
    </row>
    <row r="402">
      <c r="A402" s="26"/>
      <c r="B402" s="44"/>
      <c r="C402" s="44"/>
      <c r="D402" s="45"/>
      <c r="E402" s="30"/>
      <c r="F402" s="28"/>
      <c r="G402" s="30"/>
      <c r="H402" s="30"/>
      <c r="I402" s="30"/>
    </row>
    <row r="403">
      <c r="A403" s="26"/>
      <c r="B403" s="44"/>
      <c r="C403" s="44"/>
      <c r="D403" s="45"/>
      <c r="E403" s="30"/>
      <c r="F403" s="28"/>
      <c r="G403" s="30"/>
      <c r="H403" s="30"/>
      <c r="I403" s="30"/>
    </row>
    <row r="404">
      <c r="A404" s="26"/>
      <c r="B404" s="44"/>
      <c r="C404" s="44"/>
      <c r="D404" s="45"/>
      <c r="E404" s="30"/>
      <c r="F404" s="28"/>
      <c r="G404" s="30"/>
      <c r="H404" s="30"/>
      <c r="I404" s="30"/>
    </row>
    <row r="405">
      <c r="A405" s="26"/>
      <c r="B405" s="44"/>
      <c r="C405" s="44"/>
      <c r="D405" s="45"/>
      <c r="E405" s="30"/>
      <c r="F405" s="28"/>
      <c r="G405" s="30"/>
      <c r="H405" s="30"/>
      <c r="I405" s="30"/>
    </row>
    <row r="406">
      <c r="A406" s="26"/>
      <c r="B406" s="44"/>
      <c r="C406" s="44"/>
      <c r="D406" s="45"/>
      <c r="E406" s="30"/>
      <c r="F406" s="28"/>
      <c r="G406" s="30"/>
      <c r="H406" s="30"/>
      <c r="I406" s="30"/>
    </row>
    <row r="407">
      <c r="A407" s="31"/>
      <c r="B407" s="44"/>
      <c r="C407" s="44"/>
      <c r="D407" s="45"/>
      <c r="E407" s="30"/>
      <c r="F407" s="28"/>
      <c r="G407" s="30"/>
      <c r="H407" s="30"/>
      <c r="I407" s="30"/>
    </row>
    <row r="408">
      <c r="A408" s="26"/>
      <c r="B408" s="44"/>
      <c r="C408" s="44"/>
      <c r="D408" s="45"/>
      <c r="E408" s="30"/>
      <c r="F408" s="28"/>
      <c r="G408" s="30"/>
      <c r="H408" s="30"/>
      <c r="I408" s="30"/>
    </row>
    <row r="409">
      <c r="A409" s="26"/>
      <c r="B409" s="44"/>
      <c r="C409" s="44"/>
      <c r="D409" s="45"/>
      <c r="E409" s="30"/>
      <c r="F409" s="28"/>
      <c r="G409" s="30"/>
      <c r="H409" s="30"/>
      <c r="I409" s="30"/>
    </row>
    <row r="410">
      <c r="A410" s="26"/>
      <c r="B410" s="44"/>
      <c r="C410" s="44"/>
      <c r="D410" s="45"/>
      <c r="E410" s="30"/>
      <c r="F410" s="28"/>
      <c r="G410" s="30"/>
      <c r="H410" s="30"/>
      <c r="I410" s="30"/>
    </row>
    <row r="411">
      <c r="A411" s="26"/>
      <c r="B411" s="44"/>
      <c r="C411" s="44"/>
      <c r="D411" s="45"/>
      <c r="E411" s="30"/>
      <c r="F411" s="28"/>
      <c r="G411" s="30"/>
      <c r="H411" s="30"/>
      <c r="I411" s="30"/>
    </row>
    <row r="412">
      <c r="A412" s="26"/>
      <c r="B412" s="44"/>
      <c r="C412" s="44"/>
      <c r="D412" s="45"/>
      <c r="E412" s="30"/>
      <c r="F412" s="28"/>
      <c r="G412" s="30"/>
      <c r="H412" s="30"/>
      <c r="I412" s="30"/>
    </row>
    <row r="413">
      <c r="A413" s="26"/>
      <c r="B413" s="44"/>
      <c r="C413" s="44"/>
      <c r="D413" s="45"/>
      <c r="E413" s="30"/>
      <c r="F413" s="28"/>
      <c r="G413" s="30"/>
      <c r="H413" s="30"/>
      <c r="I413" s="30"/>
    </row>
    <row r="414">
      <c r="A414" s="31"/>
      <c r="B414" s="44"/>
      <c r="C414" s="44"/>
      <c r="D414" s="45"/>
      <c r="E414" s="30"/>
      <c r="F414" s="28"/>
      <c r="G414" s="30"/>
      <c r="H414" s="30"/>
      <c r="I414" s="30"/>
    </row>
    <row r="415">
      <c r="A415" s="26"/>
      <c r="B415" s="44"/>
      <c r="C415" s="44"/>
      <c r="D415" s="45"/>
      <c r="E415" s="30"/>
      <c r="F415" s="28"/>
      <c r="G415" s="30"/>
      <c r="H415" s="30"/>
      <c r="I415" s="30"/>
    </row>
    <row r="416">
      <c r="A416" s="26"/>
      <c r="B416" s="44"/>
      <c r="C416" s="44"/>
      <c r="D416" s="45"/>
      <c r="E416" s="30"/>
      <c r="F416" s="28"/>
      <c r="G416" s="30"/>
      <c r="H416" s="30"/>
      <c r="I416" s="30"/>
    </row>
    <row r="417">
      <c r="A417" s="26"/>
      <c r="B417" s="44"/>
      <c r="C417" s="44"/>
      <c r="D417" s="45"/>
      <c r="E417" s="30"/>
      <c r="F417" s="28"/>
      <c r="G417" s="30"/>
      <c r="H417" s="30"/>
      <c r="I417" s="30"/>
    </row>
    <row r="418">
      <c r="A418" s="26"/>
      <c r="B418" s="44"/>
      <c r="C418" s="44"/>
      <c r="D418" s="45"/>
      <c r="E418" s="30"/>
      <c r="F418" s="28"/>
      <c r="G418" s="30"/>
      <c r="H418" s="30"/>
      <c r="I418" s="30"/>
    </row>
    <row r="419">
      <c r="A419" s="26"/>
      <c r="B419" s="44"/>
      <c r="C419" s="44"/>
      <c r="D419" s="45"/>
      <c r="E419" s="30"/>
      <c r="F419" s="28"/>
      <c r="G419" s="30"/>
      <c r="H419" s="30"/>
      <c r="I419" s="30"/>
    </row>
    <row r="420">
      <c r="A420" s="26"/>
      <c r="B420" s="44"/>
      <c r="C420" s="44"/>
      <c r="D420" s="45"/>
      <c r="E420" s="30"/>
      <c r="F420" s="28"/>
      <c r="G420" s="30"/>
      <c r="H420" s="30"/>
      <c r="I420" s="30"/>
    </row>
    <row r="421">
      <c r="A421" s="26"/>
      <c r="B421" s="44"/>
      <c r="C421" s="44"/>
      <c r="D421" s="45"/>
      <c r="E421" s="30"/>
      <c r="F421" s="28"/>
      <c r="G421" s="30"/>
      <c r="H421" s="30"/>
      <c r="I421" s="30"/>
    </row>
    <row r="422">
      <c r="A422" s="26"/>
      <c r="B422" s="44"/>
      <c r="C422" s="44"/>
      <c r="D422" s="45"/>
      <c r="E422" s="30"/>
      <c r="F422" s="28"/>
      <c r="G422" s="30"/>
      <c r="H422" s="30"/>
      <c r="I422" s="30"/>
    </row>
    <row r="423">
      <c r="A423" s="26"/>
      <c r="B423" s="44"/>
      <c r="C423" s="44"/>
      <c r="D423" s="45"/>
      <c r="E423" s="30"/>
      <c r="F423" s="28"/>
      <c r="G423" s="30"/>
      <c r="H423" s="30"/>
      <c r="I423" s="30"/>
    </row>
    <row r="424">
      <c r="A424" s="26"/>
      <c r="B424" s="44"/>
      <c r="C424" s="44"/>
      <c r="D424" s="45"/>
      <c r="E424" s="30"/>
      <c r="F424" s="28"/>
      <c r="G424" s="30"/>
      <c r="H424" s="30"/>
      <c r="I424" s="30"/>
    </row>
    <row r="425">
      <c r="A425" s="26"/>
      <c r="B425" s="44"/>
      <c r="C425" s="44"/>
      <c r="D425" s="45"/>
      <c r="E425" s="30"/>
      <c r="F425" s="28"/>
      <c r="G425" s="30"/>
      <c r="H425" s="30"/>
      <c r="I425" s="30"/>
    </row>
    <row r="426">
      <c r="A426" s="31"/>
      <c r="B426" s="44"/>
      <c r="C426" s="44"/>
      <c r="D426" s="45"/>
      <c r="E426" s="30"/>
      <c r="F426" s="28"/>
      <c r="G426" s="30"/>
      <c r="H426" s="30"/>
      <c r="I426" s="30"/>
    </row>
    <row r="427">
      <c r="A427" s="26"/>
      <c r="B427" s="44"/>
      <c r="C427" s="44"/>
      <c r="D427" s="45"/>
      <c r="E427" s="30"/>
      <c r="F427" s="28"/>
      <c r="G427" s="30"/>
      <c r="H427" s="30"/>
      <c r="I427" s="30"/>
    </row>
    <row r="428">
      <c r="A428" s="26"/>
      <c r="B428" s="44"/>
      <c r="C428" s="44"/>
      <c r="D428" s="45"/>
      <c r="E428" s="30"/>
      <c r="F428" s="28"/>
      <c r="G428" s="30"/>
      <c r="H428" s="30"/>
      <c r="I428" s="30"/>
    </row>
    <row r="429">
      <c r="A429" s="26"/>
      <c r="B429" s="44"/>
      <c r="C429" s="44"/>
      <c r="D429" s="45"/>
      <c r="E429" s="30"/>
      <c r="F429" s="28"/>
      <c r="G429" s="30"/>
      <c r="H429" s="30"/>
      <c r="I429" s="30"/>
    </row>
    <row r="430">
      <c r="A430" s="26"/>
      <c r="B430" s="44"/>
      <c r="C430" s="44"/>
      <c r="D430" s="45"/>
      <c r="E430" s="30"/>
      <c r="F430" s="28"/>
      <c r="G430" s="30"/>
      <c r="H430" s="30"/>
      <c r="I430" s="30"/>
    </row>
    <row r="431">
      <c r="A431" s="31"/>
      <c r="B431" s="44"/>
      <c r="C431" s="44"/>
      <c r="D431" s="45"/>
      <c r="E431" s="30"/>
      <c r="F431" s="28"/>
      <c r="G431" s="30"/>
      <c r="H431" s="30"/>
      <c r="I431" s="30"/>
    </row>
    <row r="432">
      <c r="A432" s="26"/>
      <c r="B432" s="44"/>
      <c r="C432" s="44"/>
      <c r="D432" s="45"/>
      <c r="E432" s="30"/>
      <c r="F432" s="28"/>
      <c r="G432" s="30"/>
      <c r="H432" s="30"/>
      <c r="I432" s="30"/>
    </row>
    <row r="433">
      <c r="A433" s="31"/>
      <c r="B433" s="44"/>
      <c r="C433" s="44"/>
      <c r="D433" s="45"/>
      <c r="E433" s="30"/>
      <c r="F433" s="28"/>
      <c r="G433" s="30"/>
      <c r="H433" s="30"/>
      <c r="I433" s="30"/>
    </row>
    <row r="434">
      <c r="A434" s="26"/>
      <c r="B434" s="44"/>
      <c r="C434" s="44"/>
      <c r="D434" s="45"/>
      <c r="E434" s="30"/>
      <c r="F434" s="28"/>
      <c r="G434" s="30"/>
      <c r="H434" s="30"/>
      <c r="I434" s="30"/>
    </row>
    <row r="435">
      <c r="A435" s="26"/>
      <c r="B435" s="44"/>
      <c r="C435" s="44"/>
      <c r="D435" s="45"/>
      <c r="E435" s="30"/>
      <c r="F435" s="28"/>
      <c r="G435" s="30"/>
      <c r="H435" s="30"/>
      <c r="I435" s="30"/>
    </row>
    <row r="436">
      <c r="A436" s="26"/>
      <c r="B436" s="44"/>
      <c r="C436" s="44"/>
      <c r="D436" s="45"/>
      <c r="E436" s="30"/>
      <c r="F436" s="28"/>
      <c r="G436" s="30"/>
      <c r="H436" s="30"/>
      <c r="I436" s="30"/>
    </row>
    <row r="437">
      <c r="A437" s="26"/>
      <c r="B437" s="44"/>
      <c r="C437" s="44"/>
      <c r="D437" s="45"/>
      <c r="E437" s="30"/>
      <c r="F437" s="28"/>
      <c r="G437" s="30"/>
      <c r="H437" s="30"/>
      <c r="I437" s="30"/>
    </row>
    <row r="438">
      <c r="A438" s="26"/>
      <c r="B438" s="44"/>
      <c r="C438" s="44"/>
      <c r="D438" s="45"/>
      <c r="E438" s="30"/>
      <c r="F438" s="28"/>
      <c r="G438" s="30"/>
      <c r="H438" s="30"/>
      <c r="I438" s="30"/>
    </row>
    <row r="439">
      <c r="A439" s="26"/>
      <c r="B439" s="44"/>
      <c r="C439" s="44"/>
      <c r="D439" s="45"/>
      <c r="E439" s="30"/>
      <c r="F439" s="28"/>
      <c r="G439" s="30"/>
      <c r="H439" s="30"/>
      <c r="I439" s="30"/>
    </row>
    <row r="440">
      <c r="A440" s="26"/>
      <c r="B440" s="44"/>
      <c r="C440" s="44"/>
      <c r="D440" s="45"/>
      <c r="E440" s="30"/>
      <c r="F440" s="28"/>
      <c r="G440" s="30"/>
      <c r="H440" s="30"/>
      <c r="I440" s="30"/>
    </row>
    <row r="441">
      <c r="A441" s="26"/>
      <c r="B441" s="44"/>
      <c r="C441" s="44"/>
      <c r="D441" s="45"/>
      <c r="E441" s="30"/>
      <c r="F441" s="28"/>
      <c r="G441" s="30"/>
      <c r="H441" s="30"/>
      <c r="I441" s="30"/>
    </row>
    <row r="442">
      <c r="A442" s="26"/>
      <c r="B442" s="44"/>
      <c r="C442" s="44"/>
      <c r="D442" s="45"/>
      <c r="E442" s="30"/>
      <c r="F442" s="28"/>
      <c r="G442" s="30"/>
      <c r="H442" s="30"/>
      <c r="I442" s="30"/>
    </row>
    <row r="443">
      <c r="A443" s="26"/>
      <c r="B443" s="44"/>
      <c r="C443" s="44"/>
      <c r="D443" s="45"/>
      <c r="E443" s="30"/>
      <c r="F443" s="28"/>
      <c r="G443" s="30"/>
      <c r="H443" s="30"/>
      <c r="I443" s="30"/>
    </row>
    <row r="444">
      <c r="A444" s="26"/>
      <c r="B444" s="44"/>
      <c r="C444" s="44"/>
      <c r="D444" s="45"/>
      <c r="E444" s="30"/>
      <c r="F444" s="28"/>
      <c r="G444" s="30"/>
      <c r="H444" s="30"/>
      <c r="I444" s="30"/>
    </row>
    <row r="445">
      <c r="A445" s="26"/>
      <c r="B445" s="44"/>
      <c r="C445" s="44"/>
      <c r="D445" s="45"/>
      <c r="E445" s="30"/>
      <c r="F445" s="28"/>
      <c r="G445" s="30"/>
      <c r="H445" s="30"/>
      <c r="I445" s="30"/>
    </row>
    <row r="446">
      <c r="A446" s="26"/>
      <c r="B446" s="44"/>
      <c r="C446" s="44"/>
      <c r="D446" s="45"/>
      <c r="E446" s="30"/>
      <c r="F446" s="28"/>
      <c r="G446" s="30"/>
      <c r="H446" s="30"/>
      <c r="I446" s="30"/>
    </row>
    <row r="447">
      <c r="A447" s="26"/>
      <c r="B447" s="44"/>
      <c r="C447" s="44"/>
      <c r="D447" s="45"/>
      <c r="E447" s="30"/>
      <c r="F447" s="28"/>
      <c r="G447" s="30"/>
      <c r="H447" s="30"/>
      <c r="I447" s="30"/>
    </row>
    <row r="448">
      <c r="A448" s="26"/>
      <c r="B448" s="44"/>
      <c r="C448" s="44"/>
      <c r="D448" s="45"/>
      <c r="E448" s="30"/>
      <c r="F448" s="28"/>
      <c r="G448" s="30"/>
      <c r="H448" s="30"/>
      <c r="I448" s="30"/>
    </row>
    <row r="449">
      <c r="A449" s="31"/>
      <c r="B449" s="44"/>
      <c r="C449" s="44"/>
      <c r="D449" s="45"/>
      <c r="E449" s="30"/>
      <c r="F449" s="28"/>
      <c r="G449" s="30"/>
      <c r="H449" s="30"/>
      <c r="I449" s="30"/>
    </row>
    <row r="450">
      <c r="A450" s="31"/>
      <c r="B450" s="44"/>
      <c r="C450" s="44"/>
      <c r="D450" s="45"/>
      <c r="E450" s="30"/>
      <c r="F450" s="28"/>
      <c r="G450" s="30"/>
      <c r="H450" s="30"/>
      <c r="I450" s="30"/>
    </row>
    <row r="451">
      <c r="A451" s="26"/>
      <c r="B451" s="44"/>
      <c r="C451" s="44"/>
      <c r="D451" s="45"/>
      <c r="E451" s="30"/>
      <c r="F451" s="28"/>
      <c r="G451" s="30"/>
      <c r="H451" s="30"/>
      <c r="I451" s="30"/>
    </row>
    <row r="452">
      <c r="A452" s="26"/>
      <c r="B452" s="44"/>
      <c r="C452" s="44"/>
      <c r="D452" s="45"/>
      <c r="E452" s="30"/>
      <c r="F452" s="28"/>
      <c r="G452" s="30"/>
      <c r="H452" s="30"/>
      <c r="I452" s="30"/>
    </row>
    <row r="453">
      <c r="A453" s="26"/>
      <c r="B453" s="44"/>
      <c r="C453" s="44"/>
      <c r="D453" s="45"/>
      <c r="E453" s="30"/>
      <c r="F453" s="28"/>
      <c r="G453" s="30"/>
      <c r="H453" s="30"/>
      <c r="I453" s="30"/>
    </row>
    <row r="454">
      <c r="A454" s="26"/>
      <c r="B454" s="44"/>
      <c r="C454" s="44"/>
      <c r="D454" s="45"/>
      <c r="E454" s="30"/>
      <c r="F454" s="28"/>
      <c r="G454" s="30"/>
      <c r="H454" s="30"/>
      <c r="I454" s="30"/>
    </row>
    <row r="455">
      <c r="A455" s="26"/>
      <c r="B455" s="44"/>
      <c r="C455" s="44"/>
      <c r="D455" s="45"/>
      <c r="E455" s="30"/>
      <c r="F455" s="28"/>
      <c r="G455" s="30"/>
      <c r="H455" s="30"/>
      <c r="I455" s="30"/>
    </row>
    <row r="456">
      <c r="A456" s="31"/>
      <c r="B456" s="44"/>
      <c r="C456" s="44"/>
      <c r="D456" s="45"/>
      <c r="E456" s="30"/>
      <c r="F456" s="28"/>
      <c r="G456" s="30"/>
      <c r="H456" s="30"/>
      <c r="I456" s="30"/>
    </row>
    <row r="457">
      <c r="A457" s="31"/>
      <c r="B457" s="44"/>
      <c r="C457" s="44"/>
      <c r="D457" s="45"/>
      <c r="E457" s="30"/>
      <c r="F457" s="28"/>
      <c r="G457" s="30"/>
      <c r="H457" s="30"/>
      <c r="I457" s="30"/>
    </row>
    <row r="458">
      <c r="A458" s="26"/>
      <c r="B458" s="44"/>
      <c r="C458" s="44"/>
      <c r="D458" s="45"/>
      <c r="E458" s="30"/>
      <c r="F458" s="28"/>
      <c r="G458" s="30"/>
      <c r="H458" s="30"/>
      <c r="I458" s="30"/>
    </row>
    <row r="459">
      <c r="A459" s="26"/>
      <c r="B459" s="44"/>
      <c r="C459" s="44"/>
      <c r="D459" s="45"/>
      <c r="E459" s="30"/>
      <c r="F459" s="28"/>
      <c r="G459" s="30"/>
      <c r="H459" s="30"/>
      <c r="I459" s="30"/>
    </row>
    <row r="460">
      <c r="A460" s="26"/>
      <c r="B460" s="44"/>
      <c r="C460" s="44"/>
      <c r="D460" s="45"/>
      <c r="E460" s="30"/>
      <c r="F460" s="28"/>
      <c r="G460" s="30"/>
      <c r="H460" s="30"/>
      <c r="I460" s="30"/>
    </row>
    <row r="461">
      <c r="A461" s="26"/>
      <c r="B461" s="44"/>
      <c r="C461" s="44"/>
      <c r="D461" s="45"/>
      <c r="E461" s="30"/>
      <c r="F461" s="28"/>
      <c r="G461" s="30"/>
      <c r="H461" s="30"/>
      <c r="I461" s="30"/>
    </row>
    <row r="462">
      <c r="A462" s="26"/>
      <c r="B462" s="44"/>
      <c r="C462" s="44"/>
      <c r="D462" s="45"/>
      <c r="E462" s="30"/>
      <c r="F462" s="28"/>
      <c r="G462" s="30"/>
      <c r="H462" s="30"/>
      <c r="I462" s="30"/>
    </row>
    <row r="463">
      <c r="A463" s="26"/>
      <c r="B463" s="44"/>
      <c r="C463" s="44"/>
      <c r="D463" s="45"/>
      <c r="E463" s="30"/>
      <c r="F463" s="28"/>
      <c r="G463" s="30"/>
      <c r="H463" s="30"/>
      <c r="I463" s="30"/>
    </row>
    <row r="464">
      <c r="A464" s="26"/>
      <c r="B464" s="44"/>
      <c r="C464" s="44"/>
      <c r="D464" s="45"/>
      <c r="E464" s="30"/>
      <c r="F464" s="28"/>
      <c r="G464" s="30"/>
      <c r="H464" s="30"/>
      <c r="I464" s="30"/>
    </row>
    <row r="465">
      <c r="A465" s="26"/>
      <c r="B465" s="44"/>
      <c r="C465" s="44"/>
      <c r="D465" s="45"/>
      <c r="E465" s="30"/>
      <c r="F465" s="28"/>
      <c r="G465" s="30"/>
      <c r="H465" s="30"/>
      <c r="I465" s="30"/>
    </row>
    <row r="466">
      <c r="A466" s="26"/>
      <c r="B466" s="44"/>
      <c r="C466" s="44"/>
      <c r="D466" s="45"/>
      <c r="E466" s="30"/>
      <c r="F466" s="28"/>
      <c r="G466" s="30"/>
      <c r="H466" s="30"/>
      <c r="I466" s="30"/>
    </row>
    <row r="467">
      <c r="A467" s="31"/>
      <c r="B467" s="44"/>
      <c r="C467" s="44"/>
      <c r="D467" s="45"/>
      <c r="E467" s="30"/>
      <c r="F467" s="28"/>
      <c r="G467" s="30"/>
      <c r="H467" s="30"/>
      <c r="I467" s="30"/>
    </row>
    <row r="468">
      <c r="A468" s="26"/>
      <c r="B468" s="44"/>
      <c r="C468" s="44"/>
      <c r="D468" s="45"/>
      <c r="E468" s="30"/>
      <c r="F468" s="28"/>
      <c r="G468" s="30"/>
      <c r="H468" s="30"/>
      <c r="I468" s="30"/>
    </row>
    <row r="469">
      <c r="A469" s="26"/>
      <c r="B469" s="44"/>
      <c r="C469" s="44"/>
      <c r="D469" s="45"/>
      <c r="E469" s="30"/>
      <c r="F469" s="28"/>
      <c r="G469" s="30"/>
      <c r="H469" s="30"/>
      <c r="I469" s="30"/>
    </row>
    <row r="470">
      <c r="A470" s="26"/>
      <c r="B470" s="44"/>
      <c r="C470" s="44"/>
      <c r="D470" s="45"/>
      <c r="E470" s="30"/>
      <c r="F470" s="28"/>
      <c r="G470" s="30"/>
      <c r="H470" s="30"/>
      <c r="I470" s="30"/>
    </row>
    <row r="471">
      <c r="A471" s="26"/>
      <c r="B471" s="44"/>
      <c r="C471" s="44"/>
      <c r="D471" s="45"/>
      <c r="E471" s="30"/>
      <c r="F471" s="28"/>
      <c r="G471" s="30"/>
      <c r="H471" s="30"/>
      <c r="I471" s="30"/>
    </row>
    <row r="472">
      <c r="A472" s="26"/>
      <c r="B472" s="44"/>
      <c r="C472" s="44"/>
      <c r="D472" s="45"/>
      <c r="E472" s="30"/>
      <c r="F472" s="28"/>
      <c r="G472" s="30"/>
      <c r="H472" s="30"/>
      <c r="I472" s="30"/>
    </row>
    <row r="473">
      <c r="A473" s="31"/>
      <c r="B473" s="44"/>
      <c r="C473" s="44"/>
      <c r="D473" s="45"/>
      <c r="E473" s="30"/>
      <c r="F473" s="28"/>
      <c r="G473" s="30"/>
      <c r="H473" s="30"/>
      <c r="I473" s="30"/>
    </row>
    <row r="474">
      <c r="A474" s="26"/>
      <c r="B474" s="44"/>
      <c r="C474" s="44"/>
      <c r="D474" s="45"/>
      <c r="E474" s="30"/>
      <c r="F474" s="28"/>
      <c r="G474" s="30"/>
      <c r="H474" s="30"/>
      <c r="I474" s="30"/>
    </row>
    <row r="475">
      <c r="A475" s="26"/>
      <c r="B475" s="44"/>
      <c r="C475" s="44"/>
      <c r="D475" s="45"/>
      <c r="E475" s="30"/>
      <c r="F475" s="28"/>
      <c r="G475" s="30"/>
      <c r="H475" s="30"/>
      <c r="I475" s="30"/>
    </row>
    <row r="476">
      <c r="A476" s="26"/>
      <c r="B476" s="44"/>
      <c r="C476" s="44"/>
      <c r="D476" s="45"/>
      <c r="E476" s="30"/>
      <c r="F476" s="28"/>
      <c r="G476" s="30"/>
      <c r="H476" s="30"/>
      <c r="I476" s="30"/>
    </row>
    <row r="477">
      <c r="A477" s="26"/>
      <c r="B477" s="44"/>
      <c r="C477" s="44"/>
      <c r="D477" s="45"/>
      <c r="E477" s="30"/>
      <c r="F477" s="28"/>
      <c r="G477" s="30"/>
      <c r="H477" s="30"/>
      <c r="I477" s="30"/>
    </row>
    <row r="478">
      <c r="A478" s="26"/>
      <c r="B478" s="44"/>
      <c r="C478" s="44"/>
      <c r="D478" s="45"/>
      <c r="E478" s="30"/>
      <c r="F478" s="28"/>
      <c r="G478" s="30"/>
      <c r="H478" s="30"/>
      <c r="I478" s="30"/>
    </row>
    <row r="479">
      <c r="A479" s="31"/>
      <c r="B479" s="44"/>
      <c r="C479" s="44"/>
      <c r="D479" s="45"/>
      <c r="E479" s="30"/>
      <c r="F479" s="28"/>
      <c r="G479" s="30"/>
      <c r="H479" s="30"/>
      <c r="I479" s="30"/>
    </row>
    <row r="480">
      <c r="A480" s="26"/>
      <c r="B480" s="44"/>
      <c r="C480" s="44"/>
      <c r="D480" s="45"/>
      <c r="E480" s="30"/>
      <c r="F480" s="28"/>
      <c r="G480" s="30"/>
      <c r="H480" s="30"/>
      <c r="I480" s="30"/>
    </row>
    <row r="481">
      <c r="A481" s="26"/>
      <c r="B481" s="44"/>
      <c r="C481" s="44"/>
      <c r="D481" s="45"/>
      <c r="E481" s="30"/>
      <c r="F481" s="28"/>
      <c r="G481" s="30"/>
      <c r="H481" s="30"/>
      <c r="I481" s="30"/>
    </row>
    <row r="482">
      <c r="A482" s="26"/>
      <c r="B482" s="44"/>
      <c r="C482" s="44"/>
      <c r="D482" s="45"/>
      <c r="E482" s="30"/>
      <c r="F482" s="28"/>
      <c r="G482" s="30"/>
      <c r="H482" s="30"/>
      <c r="I482" s="30"/>
    </row>
    <row r="483">
      <c r="A483" s="26"/>
      <c r="B483" s="44"/>
      <c r="C483" s="44"/>
      <c r="D483" s="45"/>
      <c r="E483" s="30"/>
      <c r="F483" s="28"/>
      <c r="G483" s="30"/>
      <c r="H483" s="30"/>
      <c r="I483" s="30"/>
    </row>
    <row r="484">
      <c r="A484" s="26"/>
      <c r="B484" s="44"/>
      <c r="C484" s="44"/>
      <c r="D484" s="45"/>
      <c r="E484" s="30"/>
      <c r="F484" s="28"/>
      <c r="G484" s="30"/>
      <c r="H484" s="30"/>
      <c r="I484" s="30"/>
    </row>
    <row r="485">
      <c r="A485" s="26"/>
      <c r="B485" s="44"/>
      <c r="C485" s="44"/>
      <c r="D485" s="45"/>
      <c r="E485" s="30"/>
      <c r="F485" s="28"/>
      <c r="G485" s="30"/>
      <c r="H485" s="30"/>
      <c r="I485" s="30"/>
    </row>
    <row r="486">
      <c r="A486" s="26"/>
      <c r="B486" s="44"/>
      <c r="C486" s="44"/>
      <c r="D486" s="45"/>
      <c r="E486" s="30"/>
      <c r="F486" s="28"/>
      <c r="G486" s="30"/>
      <c r="H486" s="30"/>
      <c r="I486" s="30"/>
    </row>
    <row r="487">
      <c r="A487" s="26"/>
      <c r="B487" s="44"/>
      <c r="C487" s="44"/>
      <c r="D487" s="45"/>
      <c r="E487" s="30"/>
      <c r="F487" s="28"/>
      <c r="G487" s="30"/>
      <c r="H487" s="30"/>
      <c r="I487" s="30"/>
    </row>
    <row r="488">
      <c r="A488" s="26"/>
      <c r="B488" s="44"/>
      <c r="C488" s="44"/>
      <c r="D488" s="45"/>
      <c r="E488" s="30"/>
      <c r="F488" s="28"/>
      <c r="G488" s="30"/>
      <c r="H488" s="30"/>
      <c r="I488" s="30"/>
    </row>
    <row r="489">
      <c r="A489" s="26"/>
      <c r="B489" s="44"/>
      <c r="C489" s="44"/>
      <c r="D489" s="45"/>
      <c r="E489" s="30"/>
      <c r="F489" s="28"/>
      <c r="G489" s="30"/>
      <c r="H489" s="30"/>
      <c r="I489" s="30"/>
    </row>
    <row r="490">
      <c r="A490" s="26"/>
      <c r="B490" s="44"/>
      <c r="C490" s="44"/>
      <c r="D490" s="45"/>
      <c r="E490" s="30"/>
      <c r="F490" s="28"/>
      <c r="G490" s="30"/>
      <c r="H490" s="30"/>
      <c r="I490" s="30"/>
    </row>
    <row r="491">
      <c r="A491" s="26"/>
      <c r="B491" s="44"/>
      <c r="C491" s="44"/>
      <c r="D491" s="45"/>
      <c r="E491" s="30"/>
      <c r="F491" s="28"/>
      <c r="G491" s="30"/>
      <c r="H491" s="30"/>
      <c r="I491" s="30"/>
    </row>
    <row r="492">
      <c r="A492" s="26"/>
      <c r="B492" s="44"/>
      <c r="C492" s="44"/>
      <c r="D492" s="45"/>
      <c r="E492" s="30"/>
      <c r="F492" s="28"/>
      <c r="G492" s="30"/>
      <c r="H492" s="30"/>
      <c r="I492" s="30"/>
    </row>
    <row r="493">
      <c r="A493" s="26"/>
      <c r="B493" s="44"/>
      <c r="C493" s="44"/>
      <c r="D493" s="45"/>
      <c r="E493" s="30"/>
      <c r="F493" s="28"/>
      <c r="G493" s="30"/>
      <c r="H493" s="30"/>
      <c r="I493" s="30"/>
    </row>
    <row r="494">
      <c r="A494" s="26"/>
      <c r="B494" s="44"/>
      <c r="C494" s="44"/>
      <c r="D494" s="45"/>
      <c r="E494" s="30"/>
      <c r="F494" s="28"/>
      <c r="G494" s="30"/>
      <c r="H494" s="30"/>
      <c r="I494" s="30"/>
    </row>
    <row r="495">
      <c r="A495" s="31"/>
      <c r="B495" s="44"/>
      <c r="C495" s="44"/>
      <c r="D495" s="45"/>
      <c r="E495" s="30"/>
      <c r="F495" s="28"/>
      <c r="G495" s="30"/>
      <c r="H495" s="30"/>
      <c r="I495" s="30"/>
    </row>
    <row r="496">
      <c r="A496" s="26"/>
      <c r="B496" s="44"/>
      <c r="C496" s="44"/>
      <c r="D496" s="45"/>
      <c r="E496" s="30"/>
      <c r="F496" s="28"/>
      <c r="G496" s="30"/>
      <c r="H496" s="30"/>
      <c r="I496" s="30"/>
    </row>
    <row r="497">
      <c r="A497" s="26"/>
      <c r="B497" s="44"/>
      <c r="C497" s="44"/>
      <c r="D497" s="45"/>
      <c r="E497" s="30"/>
      <c r="F497" s="28"/>
      <c r="G497" s="30"/>
      <c r="H497" s="30"/>
      <c r="I497" s="30"/>
    </row>
    <row r="498">
      <c r="A498" s="26"/>
      <c r="B498" s="44"/>
      <c r="C498" s="44"/>
      <c r="D498" s="45"/>
      <c r="E498" s="30"/>
      <c r="F498" s="28"/>
      <c r="G498" s="30"/>
      <c r="H498" s="30"/>
      <c r="I498" s="30"/>
    </row>
    <row r="499">
      <c r="A499" s="31"/>
      <c r="B499" s="44"/>
      <c r="C499" s="44"/>
      <c r="D499" s="45"/>
      <c r="E499" s="30"/>
      <c r="F499" s="28"/>
      <c r="G499" s="30"/>
      <c r="H499" s="30"/>
      <c r="I499" s="30"/>
    </row>
    <row r="500">
      <c r="A500" s="31"/>
      <c r="B500" s="44"/>
      <c r="C500" s="44"/>
      <c r="D500" s="45"/>
      <c r="E500" s="30"/>
      <c r="F500" s="28"/>
      <c r="G500" s="30"/>
      <c r="H500" s="30"/>
      <c r="I500" s="30"/>
    </row>
    <row r="501">
      <c r="A501" s="26"/>
      <c r="B501" s="44"/>
      <c r="C501" s="44"/>
      <c r="D501" s="45"/>
      <c r="E501" s="30"/>
      <c r="F501" s="28"/>
      <c r="G501" s="30"/>
      <c r="H501" s="30"/>
      <c r="I501" s="30"/>
    </row>
    <row r="502">
      <c r="A502" s="31"/>
      <c r="B502" s="44"/>
      <c r="C502" s="44"/>
      <c r="D502" s="45"/>
      <c r="E502" s="30"/>
      <c r="F502" s="28"/>
      <c r="G502" s="30"/>
      <c r="H502" s="30"/>
      <c r="I502" s="30"/>
    </row>
    <row r="503">
      <c r="A503" s="31"/>
      <c r="B503" s="44"/>
      <c r="C503" s="44"/>
      <c r="D503" s="45"/>
      <c r="E503" s="30"/>
      <c r="F503" s="28"/>
      <c r="G503" s="30"/>
      <c r="H503" s="30"/>
      <c r="I503" s="30"/>
    </row>
    <row r="504">
      <c r="A504" s="26"/>
      <c r="B504" s="44"/>
      <c r="C504" s="44"/>
      <c r="D504" s="45"/>
      <c r="E504" s="30"/>
      <c r="F504" s="28"/>
      <c r="G504" s="30"/>
      <c r="H504" s="30"/>
      <c r="I504" s="30"/>
    </row>
    <row r="505">
      <c r="A505" s="26"/>
      <c r="B505" s="44"/>
      <c r="C505" s="44"/>
      <c r="D505" s="45"/>
      <c r="E505" s="30"/>
      <c r="F505" s="28"/>
      <c r="G505" s="30"/>
      <c r="H505" s="30"/>
      <c r="I505" s="30"/>
    </row>
    <row r="506">
      <c r="A506" s="31"/>
      <c r="B506" s="44"/>
      <c r="C506" s="44"/>
      <c r="D506" s="45"/>
      <c r="E506" s="30"/>
      <c r="F506" s="28"/>
      <c r="G506" s="30"/>
      <c r="H506" s="30"/>
      <c r="I506" s="30"/>
    </row>
    <row r="507">
      <c r="A507" s="26"/>
      <c r="B507" s="44"/>
      <c r="C507" s="44"/>
      <c r="D507" s="45"/>
      <c r="E507" s="30"/>
      <c r="F507" s="28"/>
      <c r="G507" s="30"/>
      <c r="H507" s="30"/>
      <c r="I507" s="30"/>
    </row>
    <row r="508">
      <c r="A508" s="26"/>
      <c r="B508" s="44"/>
      <c r="C508" s="44"/>
      <c r="D508" s="45"/>
      <c r="E508" s="30"/>
      <c r="F508" s="28"/>
      <c r="G508" s="30"/>
      <c r="H508" s="30"/>
      <c r="I508" s="30"/>
    </row>
    <row r="509">
      <c r="A509" s="26"/>
      <c r="B509" s="44"/>
      <c r="C509" s="44"/>
      <c r="D509" s="45"/>
      <c r="E509" s="30"/>
      <c r="F509" s="28"/>
      <c r="G509" s="30"/>
      <c r="H509" s="30"/>
      <c r="I509" s="30"/>
    </row>
    <row r="510">
      <c r="A510" s="26"/>
      <c r="B510" s="44"/>
      <c r="C510" s="44"/>
      <c r="D510" s="45"/>
      <c r="E510" s="30"/>
      <c r="F510" s="28"/>
      <c r="G510" s="30"/>
      <c r="H510" s="30"/>
      <c r="I510" s="30"/>
    </row>
    <row r="511">
      <c r="A511" s="26"/>
      <c r="B511" s="44"/>
      <c r="C511" s="44"/>
      <c r="D511" s="45"/>
      <c r="E511" s="30"/>
      <c r="F511" s="28"/>
      <c r="G511" s="30"/>
      <c r="H511" s="30"/>
      <c r="I511" s="30"/>
    </row>
    <row r="512">
      <c r="A512" s="26"/>
      <c r="B512" s="44"/>
      <c r="C512" s="44"/>
      <c r="D512" s="45"/>
      <c r="E512" s="30"/>
      <c r="F512" s="28"/>
      <c r="G512" s="30"/>
      <c r="H512" s="30"/>
      <c r="I512" s="30"/>
    </row>
    <row r="513">
      <c r="A513" s="31"/>
      <c r="B513" s="44"/>
      <c r="C513" s="44"/>
      <c r="D513" s="45"/>
      <c r="E513" s="30"/>
      <c r="F513" s="28"/>
      <c r="G513" s="30"/>
      <c r="H513" s="30"/>
      <c r="I513" s="30"/>
    </row>
    <row r="514">
      <c r="A514" s="26"/>
      <c r="B514" s="44"/>
      <c r="C514" s="44"/>
      <c r="D514" s="45"/>
      <c r="E514" s="30"/>
      <c r="F514" s="28"/>
      <c r="G514" s="30"/>
      <c r="H514" s="30"/>
      <c r="I514" s="30"/>
    </row>
    <row r="515">
      <c r="A515" s="26"/>
      <c r="B515" s="44"/>
      <c r="C515" s="44"/>
      <c r="D515" s="45"/>
      <c r="E515" s="30"/>
      <c r="F515" s="28"/>
      <c r="G515" s="30"/>
      <c r="H515" s="30"/>
      <c r="I515" s="30"/>
    </row>
    <row r="516">
      <c r="A516" s="26"/>
      <c r="B516" s="44"/>
      <c r="C516" s="44"/>
      <c r="D516" s="45"/>
      <c r="E516" s="30"/>
      <c r="F516" s="28"/>
      <c r="G516" s="30"/>
      <c r="H516" s="30"/>
      <c r="I516" s="30"/>
    </row>
    <row r="517">
      <c r="A517" s="26"/>
      <c r="B517" s="44"/>
      <c r="C517" s="44"/>
      <c r="D517" s="45"/>
      <c r="E517" s="30"/>
      <c r="F517" s="28"/>
      <c r="G517" s="30"/>
      <c r="H517" s="30"/>
      <c r="I517" s="30"/>
    </row>
    <row r="518">
      <c r="A518" s="26"/>
      <c r="B518" s="44"/>
      <c r="C518" s="44"/>
      <c r="D518" s="45"/>
      <c r="E518" s="30"/>
      <c r="F518" s="28"/>
      <c r="G518" s="30"/>
      <c r="H518" s="30"/>
      <c r="I518" s="30"/>
    </row>
    <row r="519">
      <c r="A519" s="26"/>
      <c r="B519" s="44"/>
      <c r="C519" s="44"/>
      <c r="D519" s="45"/>
      <c r="E519" s="30"/>
      <c r="F519" s="28"/>
      <c r="G519" s="30"/>
      <c r="H519" s="30"/>
      <c r="I519" s="30"/>
    </row>
    <row r="520">
      <c r="A520" s="26"/>
      <c r="B520" s="44"/>
      <c r="C520" s="44"/>
      <c r="D520" s="45"/>
      <c r="E520" s="30"/>
      <c r="F520" s="28"/>
      <c r="G520" s="30"/>
      <c r="H520" s="30"/>
      <c r="I520" s="30"/>
    </row>
    <row r="521">
      <c r="A521" s="26"/>
      <c r="B521" s="44"/>
      <c r="C521" s="44"/>
      <c r="D521" s="45"/>
      <c r="E521" s="30"/>
      <c r="F521" s="28"/>
      <c r="G521" s="30"/>
      <c r="H521" s="30"/>
      <c r="I521" s="30"/>
    </row>
    <row r="522">
      <c r="A522" s="26"/>
      <c r="B522" s="44"/>
      <c r="C522" s="44"/>
      <c r="D522" s="45"/>
      <c r="E522" s="30"/>
      <c r="F522" s="28"/>
      <c r="G522" s="30"/>
      <c r="H522" s="30"/>
      <c r="I522" s="30"/>
    </row>
    <row r="523">
      <c r="A523" s="26"/>
      <c r="B523" s="44"/>
      <c r="C523" s="44"/>
      <c r="D523" s="45"/>
      <c r="E523" s="30"/>
      <c r="F523" s="28"/>
      <c r="G523" s="30"/>
      <c r="H523" s="30"/>
      <c r="I523" s="30"/>
    </row>
    <row r="524">
      <c r="A524" s="31"/>
      <c r="B524" s="44"/>
      <c r="C524" s="44"/>
      <c r="D524" s="45"/>
      <c r="E524" s="30"/>
      <c r="F524" s="28"/>
      <c r="G524" s="30"/>
      <c r="H524" s="30"/>
      <c r="I524" s="30"/>
    </row>
    <row r="525">
      <c r="A525" s="26"/>
      <c r="B525" s="44"/>
      <c r="C525" s="44"/>
      <c r="D525" s="45"/>
      <c r="E525" s="30"/>
      <c r="F525" s="28"/>
      <c r="G525" s="30"/>
      <c r="H525" s="30"/>
      <c r="I525" s="30"/>
    </row>
    <row r="526">
      <c r="A526" s="31"/>
      <c r="B526" s="44"/>
      <c r="C526" s="44"/>
      <c r="D526" s="45"/>
      <c r="E526" s="30"/>
      <c r="F526" s="28"/>
      <c r="G526" s="30"/>
      <c r="H526" s="30"/>
      <c r="I526" s="30"/>
    </row>
    <row r="527">
      <c r="A527" s="26"/>
      <c r="B527" s="44"/>
      <c r="C527" s="44"/>
      <c r="D527" s="45"/>
      <c r="E527" s="30"/>
      <c r="F527" s="28"/>
      <c r="G527" s="30"/>
      <c r="H527" s="30"/>
      <c r="I527" s="30"/>
    </row>
    <row r="528">
      <c r="A528" s="26"/>
      <c r="B528" s="44"/>
      <c r="C528" s="44"/>
      <c r="D528" s="45"/>
      <c r="E528" s="30"/>
      <c r="F528" s="28"/>
      <c r="G528" s="30"/>
      <c r="H528" s="30"/>
      <c r="I528" s="30"/>
    </row>
    <row r="529">
      <c r="A529" s="26"/>
      <c r="B529" s="44"/>
      <c r="C529" s="44"/>
      <c r="D529" s="45"/>
      <c r="E529" s="30"/>
      <c r="F529" s="28"/>
      <c r="G529" s="30"/>
      <c r="H529" s="30"/>
      <c r="I529" s="30"/>
    </row>
    <row r="530">
      <c r="A530" s="31"/>
      <c r="B530" s="44"/>
      <c r="C530" s="44"/>
      <c r="D530" s="45"/>
      <c r="E530" s="30"/>
      <c r="F530" s="28"/>
      <c r="G530" s="30"/>
      <c r="H530" s="30"/>
      <c r="I530" s="30"/>
    </row>
    <row r="531">
      <c r="A531" s="26"/>
      <c r="B531" s="44"/>
      <c r="C531" s="44"/>
      <c r="D531" s="45"/>
      <c r="E531" s="30"/>
      <c r="F531" s="28"/>
      <c r="G531" s="30"/>
      <c r="H531" s="30"/>
      <c r="I531" s="30"/>
    </row>
    <row r="532">
      <c r="A532" s="26"/>
      <c r="B532" s="44"/>
      <c r="C532" s="44"/>
      <c r="D532" s="45"/>
      <c r="E532" s="30"/>
      <c r="F532" s="28"/>
      <c r="G532" s="30"/>
      <c r="H532" s="30"/>
      <c r="I532" s="30"/>
    </row>
    <row r="533">
      <c r="A533" s="26"/>
      <c r="B533" s="44"/>
      <c r="C533" s="44"/>
      <c r="D533" s="45"/>
      <c r="E533" s="30"/>
      <c r="F533" s="28"/>
      <c r="G533" s="30"/>
      <c r="H533" s="30"/>
      <c r="I533" s="30"/>
    </row>
    <row r="534">
      <c r="A534" s="26"/>
      <c r="B534" s="44"/>
      <c r="C534" s="44"/>
      <c r="D534" s="45"/>
      <c r="E534" s="30"/>
      <c r="F534" s="28"/>
      <c r="G534" s="30"/>
      <c r="H534" s="30"/>
      <c r="I534" s="30"/>
    </row>
    <row r="535">
      <c r="A535" s="26"/>
      <c r="B535" s="44"/>
      <c r="C535" s="44"/>
      <c r="D535" s="45"/>
      <c r="E535" s="30"/>
      <c r="F535" s="28"/>
      <c r="G535" s="30"/>
      <c r="H535" s="30"/>
      <c r="I535" s="30"/>
    </row>
    <row r="536">
      <c r="A536" s="26"/>
      <c r="B536" s="44"/>
      <c r="C536" s="44"/>
      <c r="D536" s="45"/>
      <c r="E536" s="30"/>
      <c r="F536" s="28"/>
      <c r="G536" s="30"/>
      <c r="H536" s="30"/>
      <c r="I536" s="30"/>
    </row>
    <row r="537">
      <c r="A537" s="26"/>
      <c r="B537" s="44"/>
      <c r="C537" s="44"/>
      <c r="D537" s="45"/>
      <c r="E537" s="30"/>
      <c r="F537" s="28"/>
      <c r="G537" s="30"/>
      <c r="H537" s="30"/>
      <c r="I537" s="30"/>
    </row>
    <row r="538">
      <c r="A538" s="31"/>
      <c r="B538" s="44"/>
      <c r="C538" s="44"/>
      <c r="D538" s="45"/>
      <c r="E538" s="30"/>
      <c r="F538" s="28"/>
      <c r="G538" s="30"/>
      <c r="H538" s="30"/>
      <c r="I538" s="30"/>
    </row>
    <row r="539">
      <c r="A539" s="26"/>
      <c r="B539" s="44"/>
      <c r="C539" s="44"/>
      <c r="D539" s="45"/>
      <c r="E539" s="30"/>
      <c r="F539" s="28"/>
      <c r="G539" s="30"/>
      <c r="H539" s="30"/>
      <c r="I539" s="30"/>
    </row>
    <row r="540">
      <c r="A540" s="26"/>
      <c r="B540" s="44"/>
      <c r="C540" s="44"/>
      <c r="D540" s="45"/>
      <c r="E540" s="30"/>
      <c r="F540" s="28"/>
      <c r="G540" s="30"/>
      <c r="H540" s="30"/>
      <c r="I540" s="30"/>
    </row>
    <row r="541">
      <c r="A541" s="26"/>
      <c r="B541" s="44"/>
      <c r="C541" s="44"/>
      <c r="D541" s="45"/>
      <c r="E541" s="30"/>
      <c r="F541" s="28"/>
      <c r="G541" s="30"/>
      <c r="H541" s="30"/>
      <c r="I541" s="30"/>
    </row>
    <row r="542">
      <c r="A542" s="26"/>
      <c r="B542" s="44"/>
      <c r="C542" s="44"/>
      <c r="D542" s="45"/>
      <c r="E542" s="30"/>
      <c r="F542" s="28"/>
      <c r="G542" s="30"/>
      <c r="H542" s="30"/>
      <c r="I542" s="30"/>
    </row>
    <row r="543">
      <c r="A543" s="26"/>
      <c r="B543" s="44"/>
      <c r="C543" s="44"/>
      <c r="D543" s="45"/>
      <c r="E543" s="30"/>
      <c r="F543" s="28"/>
      <c r="G543" s="30"/>
      <c r="H543" s="30"/>
      <c r="I543" s="30"/>
    </row>
    <row r="544">
      <c r="A544" s="26"/>
      <c r="B544" s="44"/>
      <c r="C544" s="44"/>
      <c r="D544" s="45"/>
      <c r="E544" s="30"/>
      <c r="F544" s="28"/>
      <c r="G544" s="30"/>
      <c r="H544" s="30"/>
      <c r="I544" s="30"/>
    </row>
    <row r="545">
      <c r="A545" s="26"/>
      <c r="B545" s="44"/>
      <c r="C545" s="44"/>
      <c r="D545" s="45"/>
      <c r="E545" s="30"/>
      <c r="F545" s="28"/>
      <c r="G545" s="30"/>
      <c r="H545" s="30"/>
      <c r="I545" s="30"/>
    </row>
    <row r="546">
      <c r="A546" s="26"/>
      <c r="B546" s="44"/>
      <c r="C546" s="44"/>
      <c r="D546" s="45"/>
      <c r="E546" s="30"/>
      <c r="F546" s="28"/>
      <c r="G546" s="30"/>
      <c r="H546" s="30"/>
      <c r="I546" s="30"/>
    </row>
    <row r="547">
      <c r="A547" s="26"/>
      <c r="B547" s="44"/>
      <c r="C547" s="44"/>
      <c r="D547" s="45"/>
      <c r="E547" s="30"/>
      <c r="F547" s="28"/>
      <c r="G547" s="30"/>
      <c r="H547" s="30"/>
      <c r="I547" s="30"/>
    </row>
    <row r="548">
      <c r="A548" s="26"/>
      <c r="B548" s="44"/>
      <c r="C548" s="44"/>
      <c r="D548" s="45"/>
      <c r="E548" s="30"/>
      <c r="F548" s="28"/>
      <c r="G548" s="30"/>
      <c r="H548" s="30"/>
      <c r="I548" s="30"/>
    </row>
    <row r="549">
      <c r="A549" s="26"/>
      <c r="B549" s="44"/>
      <c r="C549" s="44"/>
      <c r="D549" s="45"/>
      <c r="E549" s="30"/>
      <c r="F549" s="28"/>
      <c r="G549" s="30"/>
      <c r="H549" s="30"/>
      <c r="I549" s="30"/>
    </row>
    <row r="550">
      <c r="A550" s="26"/>
      <c r="B550" s="44"/>
      <c r="C550" s="44"/>
      <c r="D550" s="45"/>
      <c r="E550" s="30"/>
      <c r="F550" s="28"/>
      <c r="G550" s="30"/>
      <c r="H550" s="30"/>
      <c r="I550" s="30"/>
    </row>
    <row r="551">
      <c r="A551" s="26"/>
      <c r="B551" s="44"/>
      <c r="C551" s="44"/>
      <c r="D551" s="45"/>
      <c r="E551" s="30"/>
      <c r="F551" s="28"/>
      <c r="G551" s="30"/>
      <c r="H551" s="30"/>
      <c r="I551" s="30"/>
    </row>
    <row r="552">
      <c r="A552" s="26"/>
      <c r="B552" s="44"/>
      <c r="C552" s="44"/>
      <c r="D552" s="45"/>
      <c r="E552" s="30"/>
      <c r="F552" s="28"/>
      <c r="G552" s="30"/>
      <c r="H552" s="30"/>
      <c r="I552" s="30"/>
    </row>
    <row r="553">
      <c r="A553" s="26"/>
      <c r="B553" s="44"/>
      <c r="C553" s="44"/>
      <c r="D553" s="45"/>
      <c r="E553" s="30"/>
      <c r="F553" s="28"/>
      <c r="G553" s="30"/>
      <c r="H553" s="30"/>
      <c r="I553" s="30"/>
    </row>
    <row r="554">
      <c r="A554" s="31"/>
      <c r="B554" s="44"/>
      <c r="C554" s="44"/>
      <c r="D554" s="45"/>
      <c r="E554" s="30"/>
      <c r="F554" s="28"/>
      <c r="G554" s="30"/>
      <c r="H554" s="30"/>
      <c r="I554" s="30"/>
    </row>
    <row r="555">
      <c r="A555" s="26"/>
      <c r="B555" s="44"/>
      <c r="C555" s="44"/>
      <c r="D555" s="45"/>
      <c r="E555" s="30"/>
      <c r="F555" s="28"/>
      <c r="G555" s="30"/>
      <c r="H555" s="30"/>
      <c r="I555" s="30"/>
    </row>
    <row r="556">
      <c r="A556" s="31"/>
      <c r="B556" s="44"/>
      <c r="C556" s="44"/>
      <c r="D556" s="45"/>
      <c r="E556" s="30"/>
      <c r="F556" s="28"/>
      <c r="G556" s="30"/>
      <c r="H556" s="30"/>
      <c r="I556" s="30"/>
    </row>
    <row r="557">
      <c r="A557" s="31"/>
      <c r="B557" s="44"/>
      <c r="C557" s="44"/>
      <c r="D557" s="45"/>
      <c r="E557" s="30"/>
      <c r="F557" s="28"/>
      <c r="G557" s="30"/>
      <c r="H557" s="30"/>
      <c r="I557" s="30"/>
    </row>
    <row r="558">
      <c r="A558" s="26"/>
      <c r="B558" s="44"/>
      <c r="C558" s="44"/>
      <c r="D558" s="45"/>
      <c r="E558" s="30"/>
      <c r="F558" s="28"/>
      <c r="G558" s="30"/>
      <c r="H558" s="30"/>
      <c r="I558" s="30"/>
    </row>
    <row r="559">
      <c r="A559" s="26"/>
      <c r="B559" s="44"/>
      <c r="C559" s="44"/>
      <c r="D559" s="45"/>
      <c r="E559" s="30"/>
      <c r="F559" s="28"/>
      <c r="G559" s="30"/>
      <c r="H559" s="30"/>
      <c r="I559" s="30"/>
    </row>
    <row r="560">
      <c r="A560" s="26"/>
      <c r="B560" s="44"/>
      <c r="C560" s="44"/>
      <c r="D560" s="45"/>
      <c r="E560" s="30"/>
      <c r="F560" s="28"/>
      <c r="G560" s="30"/>
      <c r="H560" s="30"/>
      <c r="I560" s="30"/>
    </row>
    <row r="561">
      <c r="A561" s="26"/>
      <c r="B561" s="44"/>
      <c r="C561" s="44"/>
      <c r="D561" s="45"/>
      <c r="E561" s="30"/>
      <c r="F561" s="28"/>
      <c r="G561" s="30"/>
      <c r="H561" s="30"/>
      <c r="I561" s="30"/>
    </row>
    <row r="562">
      <c r="A562" s="26"/>
      <c r="B562" s="44"/>
      <c r="C562" s="44"/>
      <c r="D562" s="45"/>
      <c r="E562" s="30"/>
      <c r="F562" s="28"/>
      <c r="G562" s="30"/>
      <c r="H562" s="30"/>
      <c r="I562" s="30"/>
    </row>
    <row r="563">
      <c r="A563" s="26"/>
      <c r="B563" s="44"/>
      <c r="C563" s="44"/>
      <c r="D563" s="45"/>
      <c r="E563" s="30"/>
      <c r="F563" s="28"/>
      <c r="G563" s="30"/>
      <c r="H563" s="30"/>
      <c r="I563" s="30"/>
    </row>
    <row r="564">
      <c r="A564" s="26"/>
      <c r="B564" s="44"/>
      <c r="C564" s="44"/>
      <c r="D564" s="45"/>
      <c r="E564" s="30"/>
      <c r="F564" s="28"/>
      <c r="G564" s="30"/>
      <c r="H564" s="30"/>
      <c r="I564" s="30"/>
    </row>
    <row r="565">
      <c r="A565" s="31"/>
      <c r="B565" s="44"/>
      <c r="C565" s="44"/>
      <c r="D565" s="45"/>
      <c r="E565" s="30"/>
      <c r="F565" s="28"/>
      <c r="G565" s="30"/>
      <c r="H565" s="30"/>
      <c r="I565" s="30"/>
    </row>
    <row r="566">
      <c r="A566" s="26"/>
      <c r="B566" s="44"/>
      <c r="C566" s="44"/>
      <c r="D566" s="45"/>
      <c r="E566" s="30"/>
      <c r="F566" s="28"/>
      <c r="G566" s="30"/>
      <c r="H566" s="30"/>
      <c r="I566" s="30"/>
    </row>
    <row r="567">
      <c r="A567" s="26"/>
      <c r="B567" s="44"/>
      <c r="C567" s="44"/>
      <c r="D567" s="45"/>
      <c r="E567" s="30"/>
      <c r="F567" s="28"/>
      <c r="G567" s="30"/>
      <c r="H567" s="30"/>
      <c r="I567" s="30"/>
    </row>
    <row r="568">
      <c r="A568" s="26"/>
      <c r="B568" s="44"/>
      <c r="C568" s="44"/>
      <c r="D568" s="45"/>
      <c r="E568" s="30"/>
      <c r="F568" s="28"/>
      <c r="G568" s="30"/>
      <c r="H568" s="30"/>
      <c r="I568" s="30"/>
    </row>
    <row r="569">
      <c r="A569" s="26"/>
      <c r="B569" s="44"/>
      <c r="C569" s="44"/>
      <c r="D569" s="45"/>
      <c r="E569" s="30"/>
      <c r="F569" s="28"/>
      <c r="G569" s="30"/>
      <c r="H569" s="30"/>
      <c r="I569" s="30"/>
    </row>
    <row r="570">
      <c r="A570" s="26"/>
      <c r="B570" s="44"/>
      <c r="C570" s="44"/>
      <c r="D570" s="45"/>
      <c r="E570" s="30"/>
      <c r="F570" s="28"/>
      <c r="G570" s="30"/>
      <c r="H570" s="30"/>
      <c r="I570" s="30"/>
    </row>
    <row r="571">
      <c r="A571" s="26"/>
      <c r="B571" s="44"/>
      <c r="C571" s="44"/>
      <c r="D571" s="45"/>
      <c r="E571" s="30"/>
      <c r="F571" s="28"/>
      <c r="G571" s="30"/>
      <c r="H571" s="30"/>
      <c r="I571" s="30"/>
    </row>
    <row r="572">
      <c r="A572" s="26"/>
      <c r="B572" s="44"/>
      <c r="C572" s="44"/>
      <c r="D572" s="45"/>
      <c r="E572" s="30"/>
      <c r="F572" s="28"/>
      <c r="G572" s="30"/>
      <c r="H572" s="30"/>
      <c r="I572" s="30"/>
    </row>
    <row r="573">
      <c r="A573" s="26"/>
      <c r="B573" s="44"/>
      <c r="C573" s="44"/>
      <c r="D573" s="45"/>
      <c r="E573" s="30"/>
      <c r="F573" s="28"/>
      <c r="G573" s="30"/>
      <c r="H573" s="30"/>
      <c r="I573" s="30"/>
    </row>
    <row r="574">
      <c r="A574" s="26"/>
      <c r="B574" s="44"/>
      <c r="C574" s="44"/>
      <c r="D574" s="45"/>
      <c r="E574" s="30"/>
      <c r="F574" s="28"/>
      <c r="G574" s="30"/>
      <c r="H574" s="30"/>
      <c r="I574" s="30"/>
    </row>
    <row r="575">
      <c r="A575" s="26"/>
      <c r="B575" s="44"/>
      <c r="C575" s="44"/>
      <c r="D575" s="45"/>
      <c r="E575" s="30"/>
      <c r="F575" s="28"/>
      <c r="G575" s="30"/>
      <c r="H575" s="30"/>
      <c r="I575" s="30"/>
    </row>
    <row r="576">
      <c r="A576" s="26"/>
      <c r="B576" s="44"/>
      <c r="C576" s="44"/>
      <c r="D576" s="45"/>
      <c r="E576" s="30"/>
      <c r="F576" s="28"/>
      <c r="G576" s="30"/>
      <c r="H576" s="30"/>
      <c r="I576" s="30"/>
    </row>
    <row r="577">
      <c r="A577" s="26"/>
      <c r="B577" s="44"/>
      <c r="C577" s="44"/>
      <c r="D577" s="45"/>
      <c r="E577" s="30"/>
      <c r="F577" s="28"/>
      <c r="G577" s="30"/>
      <c r="H577" s="30"/>
      <c r="I577" s="30"/>
    </row>
    <row r="578">
      <c r="A578" s="26"/>
      <c r="B578" s="44"/>
      <c r="C578" s="44"/>
      <c r="D578" s="45"/>
      <c r="E578" s="30"/>
      <c r="F578" s="28"/>
      <c r="G578" s="30"/>
      <c r="H578" s="30"/>
      <c r="I578" s="30"/>
    </row>
    <row r="579">
      <c r="A579" s="26"/>
      <c r="B579" s="44"/>
      <c r="C579" s="44"/>
      <c r="D579" s="45"/>
      <c r="E579" s="30"/>
      <c r="F579" s="28"/>
      <c r="G579" s="30"/>
      <c r="H579" s="30"/>
      <c r="I579" s="30"/>
    </row>
    <row r="580">
      <c r="A580" s="31"/>
      <c r="B580" s="44"/>
      <c r="C580" s="44"/>
      <c r="D580" s="45"/>
      <c r="E580" s="30"/>
      <c r="F580" s="28"/>
      <c r="G580" s="30"/>
      <c r="H580" s="30"/>
      <c r="I580" s="30"/>
    </row>
    <row r="581">
      <c r="A581" s="26"/>
      <c r="B581" s="44"/>
      <c r="C581" s="44"/>
      <c r="D581" s="45"/>
      <c r="E581" s="30"/>
      <c r="F581" s="28"/>
      <c r="G581" s="30"/>
      <c r="H581" s="30"/>
      <c r="I581" s="30"/>
    </row>
    <row r="582">
      <c r="A582" s="26"/>
      <c r="B582" s="44"/>
      <c r="C582" s="44"/>
      <c r="D582" s="45"/>
      <c r="E582" s="30"/>
      <c r="F582" s="28"/>
      <c r="G582" s="30"/>
      <c r="H582" s="30"/>
      <c r="I582" s="30"/>
    </row>
    <row r="583">
      <c r="A583" s="26"/>
      <c r="B583" s="44"/>
      <c r="C583" s="44"/>
      <c r="D583" s="45"/>
      <c r="E583" s="30"/>
      <c r="F583" s="28"/>
      <c r="G583" s="30"/>
      <c r="H583" s="30"/>
      <c r="I583" s="30"/>
    </row>
    <row r="584">
      <c r="A584" s="26"/>
      <c r="B584" s="44"/>
      <c r="C584" s="44"/>
      <c r="D584" s="45"/>
      <c r="E584" s="30"/>
      <c r="F584" s="28"/>
      <c r="G584" s="30"/>
      <c r="H584" s="30"/>
      <c r="I584" s="30"/>
    </row>
    <row r="585">
      <c r="A585" s="31"/>
      <c r="B585" s="44"/>
      <c r="C585" s="44"/>
      <c r="D585" s="45"/>
      <c r="E585" s="30"/>
      <c r="F585" s="28"/>
      <c r="G585" s="30"/>
      <c r="H585" s="30"/>
      <c r="I585" s="30"/>
    </row>
    <row r="586">
      <c r="A586" s="26"/>
      <c r="B586" s="44"/>
      <c r="C586" s="44"/>
      <c r="D586" s="45"/>
      <c r="E586" s="30"/>
      <c r="F586" s="28"/>
      <c r="G586" s="30"/>
      <c r="H586" s="30"/>
      <c r="I586" s="30"/>
    </row>
    <row r="587">
      <c r="A587" s="26"/>
      <c r="B587" s="44"/>
      <c r="C587" s="44"/>
      <c r="D587" s="45"/>
      <c r="E587" s="30"/>
      <c r="F587" s="28"/>
      <c r="G587" s="30"/>
      <c r="H587" s="30"/>
      <c r="I587" s="30"/>
    </row>
    <row r="588">
      <c r="A588" s="31"/>
      <c r="B588" s="44"/>
      <c r="C588" s="44"/>
      <c r="D588" s="45"/>
      <c r="E588" s="30"/>
      <c r="F588" s="28"/>
      <c r="G588" s="30"/>
      <c r="H588" s="30"/>
      <c r="I588" s="30"/>
    </row>
    <row r="589">
      <c r="A589" s="26"/>
      <c r="B589" s="44"/>
      <c r="C589" s="44"/>
      <c r="D589" s="45"/>
      <c r="E589" s="30"/>
      <c r="F589" s="28"/>
      <c r="G589" s="30"/>
      <c r="H589" s="30"/>
      <c r="I589" s="30"/>
    </row>
    <row r="590">
      <c r="A590" s="26"/>
      <c r="B590" s="44"/>
      <c r="C590" s="44"/>
      <c r="D590" s="45"/>
      <c r="E590" s="30"/>
      <c r="F590" s="28"/>
      <c r="G590" s="30"/>
      <c r="H590" s="30"/>
      <c r="I590" s="30"/>
    </row>
    <row r="591">
      <c r="A591" s="26"/>
      <c r="B591" s="44"/>
      <c r="C591" s="44"/>
      <c r="D591" s="45"/>
      <c r="E591" s="30"/>
      <c r="F591" s="28"/>
      <c r="G591" s="30"/>
      <c r="H591" s="30"/>
      <c r="I591" s="30"/>
    </row>
    <row r="592">
      <c r="A592" s="26"/>
      <c r="B592" s="44"/>
      <c r="C592" s="44"/>
      <c r="D592" s="45"/>
      <c r="E592" s="30"/>
      <c r="F592" s="28"/>
      <c r="G592" s="30"/>
      <c r="H592" s="30"/>
      <c r="I592" s="30"/>
    </row>
    <row r="593">
      <c r="A593" s="26"/>
      <c r="B593" s="44"/>
      <c r="C593" s="44"/>
      <c r="D593" s="45"/>
      <c r="E593" s="30"/>
      <c r="F593" s="28"/>
      <c r="G593" s="30"/>
      <c r="H593" s="30"/>
      <c r="I593" s="30"/>
    </row>
    <row r="594">
      <c r="A594" s="26"/>
      <c r="B594" s="44"/>
      <c r="C594" s="44"/>
      <c r="D594" s="45"/>
      <c r="E594" s="30"/>
      <c r="F594" s="28"/>
      <c r="G594" s="30"/>
      <c r="H594" s="30"/>
      <c r="I594" s="30"/>
    </row>
    <row r="595">
      <c r="A595" s="26"/>
      <c r="B595" s="44"/>
      <c r="C595" s="44"/>
      <c r="D595" s="45"/>
      <c r="E595" s="30"/>
      <c r="F595" s="28"/>
      <c r="G595" s="30"/>
      <c r="H595" s="30"/>
      <c r="I595" s="30"/>
    </row>
    <row r="596">
      <c r="A596" s="26"/>
      <c r="B596" s="44"/>
      <c r="C596" s="44"/>
      <c r="D596" s="45"/>
      <c r="E596" s="30"/>
      <c r="F596" s="28"/>
      <c r="G596" s="30"/>
      <c r="H596" s="30"/>
      <c r="I596" s="30"/>
    </row>
    <row r="597">
      <c r="A597" s="26"/>
      <c r="B597" s="44"/>
      <c r="C597" s="44"/>
      <c r="D597" s="45"/>
      <c r="E597" s="30"/>
      <c r="F597" s="28"/>
      <c r="G597" s="30"/>
      <c r="H597" s="30"/>
      <c r="I597" s="30"/>
    </row>
    <row r="598">
      <c r="A598" s="26"/>
      <c r="B598" s="44"/>
      <c r="C598" s="44"/>
      <c r="D598" s="45"/>
      <c r="E598" s="30"/>
      <c r="F598" s="28"/>
      <c r="G598" s="30"/>
      <c r="H598" s="30"/>
      <c r="I598" s="30"/>
    </row>
    <row r="599">
      <c r="A599" s="26"/>
      <c r="B599" s="44"/>
      <c r="C599" s="44"/>
      <c r="D599" s="45"/>
      <c r="E599" s="30"/>
      <c r="F599" s="28"/>
      <c r="G599" s="30"/>
      <c r="H599" s="30"/>
      <c r="I599" s="30"/>
    </row>
    <row r="600">
      <c r="A600" s="26"/>
      <c r="B600" s="44"/>
      <c r="C600" s="44"/>
      <c r="D600" s="45"/>
      <c r="E600" s="30"/>
      <c r="F600" s="28"/>
      <c r="G600" s="30"/>
      <c r="H600" s="30"/>
      <c r="I600" s="30"/>
    </row>
    <row r="601">
      <c r="A601" s="26"/>
      <c r="B601" s="44"/>
      <c r="C601" s="44"/>
      <c r="D601" s="45"/>
      <c r="E601" s="30"/>
      <c r="F601" s="28"/>
      <c r="G601" s="30"/>
      <c r="H601" s="30"/>
      <c r="I601" s="30"/>
    </row>
    <row r="602">
      <c r="A602" s="26"/>
      <c r="B602" s="44"/>
      <c r="C602" s="44"/>
      <c r="D602" s="45"/>
      <c r="E602" s="30"/>
      <c r="F602" s="28"/>
      <c r="G602" s="30"/>
      <c r="H602" s="30"/>
      <c r="I602" s="30"/>
    </row>
    <row r="603">
      <c r="A603" s="26"/>
      <c r="B603" s="44"/>
      <c r="C603" s="44"/>
      <c r="D603" s="45"/>
      <c r="E603" s="30"/>
      <c r="F603" s="28"/>
      <c r="G603" s="30"/>
      <c r="H603" s="30"/>
      <c r="I603" s="30"/>
    </row>
    <row r="604">
      <c r="A604" s="26"/>
      <c r="B604" s="44"/>
      <c r="C604" s="44"/>
      <c r="D604" s="45"/>
      <c r="E604" s="30"/>
      <c r="F604" s="28"/>
      <c r="G604" s="30"/>
      <c r="H604" s="30"/>
      <c r="I604" s="30"/>
    </row>
    <row r="605">
      <c r="A605" s="26"/>
      <c r="B605" s="44"/>
      <c r="C605" s="44"/>
      <c r="D605" s="45"/>
      <c r="E605" s="30"/>
      <c r="F605" s="28"/>
      <c r="G605" s="30"/>
      <c r="H605" s="30"/>
      <c r="I605" s="30"/>
    </row>
    <row r="606">
      <c r="A606" s="31"/>
      <c r="B606" s="44"/>
      <c r="C606" s="44"/>
      <c r="D606" s="45"/>
      <c r="E606" s="30"/>
      <c r="F606" s="28"/>
      <c r="G606" s="30"/>
      <c r="H606" s="30"/>
      <c r="I606" s="30"/>
    </row>
    <row r="607">
      <c r="A607" s="26"/>
      <c r="B607" s="44"/>
      <c r="C607" s="44"/>
      <c r="D607" s="45"/>
      <c r="E607" s="30"/>
      <c r="F607" s="28"/>
      <c r="G607" s="30"/>
      <c r="H607" s="30"/>
      <c r="I607" s="30"/>
    </row>
    <row r="608">
      <c r="A608" s="26"/>
      <c r="B608" s="44"/>
      <c r="C608" s="44"/>
      <c r="D608" s="45"/>
      <c r="E608" s="30"/>
      <c r="F608" s="28"/>
      <c r="G608" s="30"/>
      <c r="H608" s="30"/>
      <c r="I608" s="30"/>
    </row>
    <row r="609">
      <c r="A609" s="26"/>
      <c r="B609" s="44"/>
      <c r="C609" s="44"/>
      <c r="D609" s="45"/>
      <c r="E609" s="30"/>
      <c r="F609" s="28"/>
      <c r="G609" s="30"/>
      <c r="H609" s="30"/>
      <c r="I609" s="30"/>
    </row>
    <row r="610">
      <c r="A610" s="26"/>
      <c r="B610" s="44"/>
      <c r="C610" s="44"/>
      <c r="D610" s="45"/>
      <c r="E610" s="30"/>
      <c r="F610" s="28"/>
      <c r="G610" s="30"/>
      <c r="H610" s="30"/>
      <c r="I610" s="30"/>
    </row>
    <row r="611">
      <c r="A611" s="26"/>
      <c r="B611" s="44"/>
      <c r="C611" s="44"/>
      <c r="D611" s="45"/>
      <c r="E611" s="30"/>
      <c r="F611" s="28"/>
      <c r="G611" s="30"/>
      <c r="H611" s="30"/>
      <c r="I611" s="30"/>
    </row>
    <row r="612">
      <c r="A612" s="26"/>
      <c r="B612" s="44"/>
      <c r="C612" s="44"/>
      <c r="D612" s="45"/>
      <c r="E612" s="30"/>
      <c r="F612" s="28"/>
      <c r="G612" s="30"/>
      <c r="H612" s="30"/>
      <c r="I612" s="30"/>
    </row>
    <row r="613">
      <c r="A613" s="26"/>
      <c r="B613" s="44"/>
      <c r="C613" s="44"/>
      <c r="D613" s="45"/>
      <c r="E613" s="30"/>
      <c r="F613" s="28"/>
      <c r="G613" s="30"/>
      <c r="H613" s="30"/>
      <c r="I613" s="30"/>
    </row>
    <row r="614">
      <c r="A614" s="26"/>
      <c r="B614" s="44"/>
      <c r="C614" s="44"/>
      <c r="D614" s="45"/>
      <c r="E614" s="30"/>
      <c r="F614" s="28"/>
      <c r="G614" s="30"/>
      <c r="H614" s="30"/>
      <c r="I614" s="30"/>
    </row>
    <row r="615">
      <c r="A615" s="31"/>
      <c r="B615" s="44"/>
      <c r="C615" s="44"/>
      <c r="D615" s="45"/>
      <c r="E615" s="30"/>
      <c r="F615" s="28"/>
      <c r="G615" s="30"/>
      <c r="H615" s="30"/>
      <c r="I615" s="30"/>
    </row>
    <row r="616">
      <c r="A616" s="26"/>
      <c r="B616" s="44"/>
      <c r="C616" s="44"/>
      <c r="D616" s="45"/>
      <c r="E616" s="30"/>
      <c r="F616" s="28"/>
      <c r="G616" s="30"/>
      <c r="H616" s="30"/>
      <c r="I616" s="30"/>
    </row>
    <row r="617">
      <c r="A617" s="26"/>
      <c r="B617" s="44"/>
      <c r="C617" s="44"/>
      <c r="D617" s="45"/>
      <c r="E617" s="30"/>
      <c r="F617" s="28"/>
      <c r="G617" s="30"/>
      <c r="H617" s="30"/>
      <c r="I617" s="30"/>
    </row>
    <row r="618">
      <c r="A618" s="26"/>
      <c r="B618" s="44"/>
      <c r="C618" s="44"/>
      <c r="D618" s="45"/>
      <c r="E618" s="30"/>
      <c r="F618" s="28"/>
      <c r="G618" s="30"/>
      <c r="H618" s="30"/>
      <c r="I618" s="30"/>
    </row>
    <row r="619">
      <c r="A619" s="26"/>
      <c r="B619" s="44"/>
      <c r="C619" s="44"/>
      <c r="D619" s="45"/>
      <c r="E619" s="30"/>
      <c r="F619" s="28"/>
      <c r="G619" s="30"/>
      <c r="H619" s="30"/>
      <c r="I619" s="30"/>
    </row>
    <row r="620">
      <c r="A620" s="26"/>
      <c r="B620" s="44"/>
      <c r="C620" s="44"/>
      <c r="D620" s="45"/>
      <c r="E620" s="30"/>
      <c r="F620" s="28"/>
      <c r="G620" s="30"/>
      <c r="H620" s="30"/>
      <c r="I620" s="30"/>
    </row>
    <row r="621">
      <c r="A621" s="26"/>
      <c r="B621" s="44"/>
      <c r="C621" s="44"/>
      <c r="D621" s="45"/>
      <c r="E621" s="30"/>
      <c r="F621" s="28"/>
      <c r="G621" s="30"/>
      <c r="H621" s="30"/>
      <c r="I621" s="30"/>
    </row>
    <row r="622">
      <c r="A622" s="26"/>
      <c r="B622" s="44"/>
      <c r="C622" s="44"/>
      <c r="D622" s="45"/>
      <c r="E622" s="30"/>
      <c r="F622" s="28"/>
      <c r="G622" s="30"/>
      <c r="H622" s="30"/>
      <c r="I622" s="30"/>
    </row>
    <row r="623">
      <c r="A623" s="26"/>
      <c r="B623" s="44"/>
      <c r="C623" s="44"/>
      <c r="D623" s="45"/>
      <c r="E623" s="30"/>
      <c r="F623" s="28"/>
      <c r="G623" s="30"/>
      <c r="H623" s="30"/>
      <c r="I623" s="30"/>
    </row>
    <row r="624">
      <c r="A624" s="26"/>
      <c r="B624" s="44"/>
      <c r="C624" s="44"/>
      <c r="D624" s="45"/>
      <c r="E624" s="30"/>
      <c r="F624" s="28"/>
      <c r="G624" s="30"/>
      <c r="H624" s="30"/>
      <c r="I624" s="30"/>
    </row>
    <row r="625">
      <c r="A625" s="26"/>
      <c r="B625" s="44"/>
      <c r="C625" s="44"/>
      <c r="D625" s="45"/>
      <c r="E625" s="30"/>
      <c r="F625" s="28"/>
      <c r="G625" s="30"/>
      <c r="H625" s="30"/>
      <c r="I625" s="30"/>
    </row>
    <row r="626">
      <c r="A626" s="26"/>
      <c r="B626" s="44"/>
      <c r="C626" s="44"/>
      <c r="D626" s="45"/>
      <c r="E626" s="30"/>
      <c r="F626" s="28"/>
      <c r="G626" s="30"/>
      <c r="H626" s="30"/>
      <c r="I626" s="30"/>
    </row>
    <row r="627">
      <c r="A627" s="26"/>
      <c r="B627" s="44"/>
      <c r="C627" s="44"/>
      <c r="D627" s="45"/>
      <c r="E627" s="30"/>
      <c r="F627" s="28"/>
      <c r="G627" s="30"/>
      <c r="H627" s="30"/>
      <c r="I627" s="30"/>
    </row>
    <row r="628">
      <c r="A628" s="26"/>
      <c r="B628" s="44"/>
      <c r="C628" s="44"/>
      <c r="D628" s="45"/>
      <c r="E628" s="30"/>
      <c r="F628" s="28"/>
      <c r="G628" s="30"/>
      <c r="H628" s="30"/>
      <c r="I628" s="30"/>
    </row>
    <row r="629">
      <c r="A629" s="26"/>
      <c r="B629" s="44"/>
      <c r="C629" s="44"/>
      <c r="D629" s="45"/>
      <c r="E629" s="30"/>
      <c r="F629" s="28"/>
      <c r="G629" s="30"/>
      <c r="H629" s="30"/>
      <c r="I629" s="30"/>
    </row>
    <row r="630">
      <c r="A630" s="31"/>
      <c r="B630" s="44"/>
      <c r="C630" s="44"/>
      <c r="D630" s="45"/>
      <c r="E630" s="30"/>
      <c r="F630" s="28"/>
      <c r="G630" s="30"/>
      <c r="H630" s="30"/>
      <c r="I630" s="30"/>
    </row>
    <row r="631">
      <c r="A631" s="26"/>
      <c r="B631" s="44"/>
      <c r="C631" s="44"/>
      <c r="D631" s="45"/>
      <c r="E631" s="30"/>
      <c r="F631" s="28"/>
      <c r="G631" s="30"/>
      <c r="H631" s="30"/>
      <c r="I631" s="30"/>
    </row>
    <row r="632">
      <c r="A632" s="26"/>
      <c r="B632" s="44"/>
      <c r="C632" s="44"/>
      <c r="D632" s="45"/>
      <c r="E632" s="30"/>
      <c r="F632" s="28"/>
      <c r="G632" s="30"/>
      <c r="H632" s="30"/>
      <c r="I632" s="30"/>
    </row>
    <row r="633">
      <c r="A633" s="31"/>
      <c r="B633" s="44"/>
      <c r="C633" s="44"/>
      <c r="D633" s="45"/>
      <c r="E633" s="30"/>
      <c r="F633" s="28"/>
      <c r="G633" s="30"/>
      <c r="H633" s="30"/>
      <c r="I633" s="30"/>
    </row>
    <row r="634">
      <c r="A634" s="26"/>
      <c r="B634" s="44"/>
      <c r="C634" s="44"/>
      <c r="D634" s="45"/>
      <c r="E634" s="30"/>
      <c r="F634" s="28"/>
      <c r="G634" s="30"/>
      <c r="H634" s="30"/>
      <c r="I634" s="30"/>
    </row>
    <row r="635">
      <c r="A635" s="26"/>
      <c r="B635" s="44"/>
      <c r="C635" s="44"/>
      <c r="D635" s="45"/>
      <c r="E635" s="30"/>
      <c r="F635" s="28"/>
      <c r="G635" s="30"/>
      <c r="H635" s="30"/>
      <c r="I635" s="30"/>
    </row>
    <row r="636">
      <c r="A636" s="26"/>
      <c r="B636" s="44"/>
      <c r="C636" s="44"/>
      <c r="D636" s="45"/>
      <c r="E636" s="30"/>
      <c r="F636" s="28"/>
      <c r="G636" s="30"/>
      <c r="H636" s="30"/>
      <c r="I636" s="30"/>
    </row>
    <row r="637">
      <c r="A637" s="26"/>
      <c r="B637" s="44"/>
      <c r="C637" s="44"/>
      <c r="D637" s="45"/>
      <c r="E637" s="30"/>
      <c r="F637" s="28"/>
      <c r="G637" s="30"/>
      <c r="H637" s="30"/>
      <c r="I637" s="30"/>
    </row>
    <row r="638">
      <c r="A638" s="26"/>
      <c r="B638" s="44"/>
      <c r="C638" s="44"/>
      <c r="D638" s="45"/>
      <c r="E638" s="30"/>
      <c r="F638" s="28"/>
      <c r="G638" s="30"/>
      <c r="H638" s="30"/>
      <c r="I638" s="30"/>
    </row>
    <row r="639">
      <c r="A639" s="26"/>
      <c r="B639" s="44"/>
      <c r="C639" s="44"/>
      <c r="D639" s="45"/>
      <c r="E639" s="30"/>
      <c r="F639" s="28"/>
      <c r="G639" s="30"/>
      <c r="H639" s="30"/>
      <c r="I639" s="30"/>
    </row>
    <row r="640">
      <c r="A640" s="26"/>
      <c r="B640" s="44"/>
      <c r="C640" s="44"/>
      <c r="D640" s="45"/>
      <c r="E640" s="30"/>
      <c r="F640" s="28"/>
      <c r="G640" s="30"/>
      <c r="H640" s="30"/>
      <c r="I640" s="30"/>
    </row>
    <row r="641">
      <c r="A641" s="31"/>
      <c r="B641" s="44"/>
      <c r="C641" s="44"/>
      <c r="D641" s="45"/>
      <c r="E641" s="30"/>
      <c r="F641" s="28"/>
      <c r="G641" s="30"/>
      <c r="H641" s="30"/>
      <c r="I641" s="30"/>
    </row>
    <row r="642">
      <c r="A642" s="26"/>
      <c r="B642" s="44"/>
      <c r="C642" s="44"/>
      <c r="D642" s="45"/>
      <c r="E642" s="30"/>
      <c r="F642" s="28"/>
      <c r="G642" s="30"/>
      <c r="H642" s="30"/>
      <c r="I642" s="30"/>
    </row>
    <row r="643">
      <c r="A643" s="26"/>
      <c r="B643" s="44"/>
      <c r="C643" s="44"/>
      <c r="D643" s="45"/>
      <c r="E643" s="30"/>
      <c r="F643" s="28"/>
      <c r="G643" s="30"/>
      <c r="H643" s="30"/>
      <c r="I643" s="30"/>
    </row>
    <row r="644">
      <c r="A644" s="26"/>
      <c r="B644" s="44"/>
      <c r="C644" s="44"/>
      <c r="D644" s="45"/>
      <c r="E644" s="30"/>
      <c r="F644" s="28"/>
      <c r="G644" s="30"/>
      <c r="H644" s="30"/>
      <c r="I644" s="30"/>
    </row>
    <row r="645">
      <c r="A645" s="26"/>
      <c r="B645" s="44"/>
      <c r="C645" s="44"/>
      <c r="D645" s="45"/>
      <c r="E645" s="30"/>
      <c r="F645" s="28"/>
      <c r="G645" s="30"/>
      <c r="H645" s="30"/>
      <c r="I645" s="30"/>
    </row>
    <row r="646">
      <c r="A646" s="26"/>
      <c r="B646" s="44"/>
      <c r="C646" s="44"/>
      <c r="D646" s="45"/>
      <c r="E646" s="30"/>
      <c r="F646" s="28"/>
      <c r="G646" s="30"/>
      <c r="H646" s="30"/>
      <c r="I646" s="30"/>
    </row>
    <row r="647">
      <c r="A647" s="26"/>
      <c r="B647" s="44"/>
      <c r="C647" s="44"/>
      <c r="D647" s="45"/>
      <c r="E647" s="30"/>
      <c r="F647" s="28"/>
      <c r="G647" s="30"/>
      <c r="H647" s="30"/>
      <c r="I647" s="30"/>
    </row>
    <row r="648">
      <c r="A648" s="26"/>
      <c r="B648" s="44"/>
      <c r="C648" s="44"/>
      <c r="D648" s="45"/>
      <c r="E648" s="30"/>
      <c r="F648" s="28"/>
      <c r="G648" s="30"/>
      <c r="H648" s="30"/>
      <c r="I648" s="30"/>
    </row>
    <row r="649">
      <c r="A649" s="26"/>
      <c r="B649" s="44"/>
      <c r="C649" s="44"/>
      <c r="D649" s="45"/>
      <c r="E649" s="30"/>
      <c r="F649" s="28"/>
      <c r="G649" s="30"/>
      <c r="H649" s="30"/>
      <c r="I649" s="30"/>
    </row>
    <row r="650">
      <c r="A650" s="26"/>
      <c r="B650" s="44"/>
      <c r="C650" s="44"/>
      <c r="D650" s="45"/>
      <c r="E650" s="30"/>
      <c r="F650" s="28"/>
      <c r="G650" s="30"/>
      <c r="H650" s="30"/>
      <c r="I650" s="30"/>
    </row>
    <row r="651">
      <c r="A651" s="26"/>
      <c r="B651" s="44"/>
      <c r="C651" s="44"/>
      <c r="D651" s="45"/>
      <c r="E651" s="30"/>
      <c r="F651" s="28"/>
      <c r="G651" s="30"/>
      <c r="H651" s="30"/>
      <c r="I651" s="30"/>
    </row>
    <row r="652">
      <c r="A652" s="26"/>
      <c r="B652" s="44"/>
      <c r="C652" s="44"/>
      <c r="D652" s="45"/>
      <c r="E652" s="30"/>
      <c r="F652" s="28"/>
      <c r="G652" s="30"/>
      <c r="H652" s="30"/>
      <c r="I652" s="30"/>
    </row>
    <row r="653">
      <c r="A653" s="26"/>
      <c r="B653" s="44"/>
      <c r="C653" s="44"/>
      <c r="D653" s="45"/>
      <c r="E653" s="30"/>
      <c r="F653" s="28"/>
      <c r="G653" s="30"/>
      <c r="H653" s="30"/>
      <c r="I653" s="30"/>
    </row>
    <row r="654">
      <c r="A654" s="26"/>
      <c r="B654" s="44"/>
      <c r="C654" s="44"/>
      <c r="D654" s="45"/>
      <c r="E654" s="30"/>
      <c r="F654" s="28"/>
      <c r="G654" s="30"/>
      <c r="H654" s="30"/>
      <c r="I654" s="30"/>
    </row>
    <row r="655">
      <c r="A655" s="52"/>
      <c r="B655" s="52"/>
      <c r="C655" s="52"/>
      <c r="D655" s="52"/>
      <c r="E655" s="52"/>
      <c r="F655" s="53"/>
      <c r="G655" s="52"/>
      <c r="H655" s="52"/>
      <c r="I655" s="52"/>
    </row>
    <row r="656">
      <c r="A656" s="52"/>
      <c r="B656" s="52"/>
      <c r="C656" s="52"/>
      <c r="D656" s="52"/>
      <c r="E656" s="52"/>
      <c r="F656" s="53"/>
      <c r="G656" s="52"/>
      <c r="H656" s="52"/>
      <c r="I656" s="52"/>
    </row>
    <row r="657">
      <c r="A657" s="52"/>
      <c r="B657" s="52"/>
      <c r="C657" s="52"/>
      <c r="D657" s="52"/>
      <c r="E657" s="52"/>
      <c r="F657" s="53"/>
      <c r="G657" s="52"/>
      <c r="H657" s="52"/>
      <c r="I657" s="52"/>
    </row>
    <row r="658">
      <c r="A658" s="52"/>
      <c r="B658" s="52"/>
      <c r="C658" s="52"/>
      <c r="D658" s="52"/>
      <c r="E658" s="52"/>
      <c r="F658" s="53"/>
      <c r="G658" s="52"/>
      <c r="H658" s="52"/>
      <c r="I658" s="52"/>
    </row>
    <row r="659">
      <c r="A659" s="52"/>
      <c r="B659" s="52"/>
      <c r="C659" s="52"/>
      <c r="D659" s="52"/>
      <c r="E659" s="52"/>
      <c r="F659" s="53"/>
      <c r="G659" s="52"/>
      <c r="H659" s="52"/>
      <c r="I659" s="52"/>
    </row>
    <row r="660">
      <c r="A660" s="52"/>
      <c r="B660" s="52"/>
      <c r="C660" s="52"/>
      <c r="D660" s="52"/>
      <c r="E660" s="52"/>
      <c r="F660" s="53"/>
      <c r="G660" s="52"/>
      <c r="H660" s="52"/>
      <c r="I660" s="52"/>
    </row>
    <row r="661">
      <c r="A661" s="52"/>
      <c r="B661" s="52"/>
      <c r="C661" s="52"/>
      <c r="D661" s="52"/>
      <c r="E661" s="52"/>
      <c r="F661" s="53"/>
      <c r="G661" s="52"/>
      <c r="H661" s="52"/>
      <c r="I661" s="52"/>
    </row>
    <row r="662">
      <c r="A662" s="52"/>
      <c r="B662" s="52"/>
      <c r="C662" s="52"/>
      <c r="D662" s="52"/>
      <c r="E662" s="52"/>
      <c r="F662" s="53"/>
      <c r="G662" s="52"/>
      <c r="H662" s="52"/>
      <c r="I662" s="52"/>
    </row>
    <row r="663">
      <c r="A663" s="52"/>
      <c r="B663" s="52"/>
      <c r="C663" s="52"/>
      <c r="D663" s="52"/>
      <c r="E663" s="52"/>
      <c r="F663" s="53"/>
      <c r="G663" s="52"/>
      <c r="H663" s="52"/>
      <c r="I663" s="52"/>
    </row>
    <row r="664">
      <c r="A664" s="52"/>
      <c r="B664" s="52"/>
      <c r="C664" s="52"/>
      <c r="D664" s="52"/>
      <c r="E664" s="52"/>
      <c r="F664" s="53"/>
      <c r="G664" s="52"/>
      <c r="H664" s="52"/>
      <c r="I664" s="52"/>
    </row>
    <row r="665">
      <c r="A665" s="52"/>
      <c r="B665" s="52"/>
      <c r="C665" s="52"/>
      <c r="D665" s="44"/>
      <c r="E665" s="52"/>
      <c r="F665" s="53"/>
      <c r="G665" s="52"/>
      <c r="H665" s="52"/>
      <c r="I665" s="52"/>
    </row>
  </sheetData>
  <mergeCells count="2">
    <mergeCell ref="A1:C1"/>
    <mergeCell ref="D1:I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3.38"/>
  </cols>
  <sheetData>
    <row r="1">
      <c r="A1" s="55" t="s">
        <v>6</v>
      </c>
      <c r="B1" s="55" t="s">
        <v>230</v>
      </c>
      <c r="C1" s="56" t="s">
        <v>7</v>
      </c>
      <c r="D1" s="56" t="s">
        <v>231</v>
      </c>
      <c r="E1" s="56"/>
      <c r="F1" s="56"/>
    </row>
    <row r="2">
      <c r="A2" s="55" t="s">
        <v>232</v>
      </c>
      <c r="B2" s="55" t="s">
        <v>233</v>
      </c>
      <c r="C2" s="56" t="s">
        <v>234</v>
      </c>
      <c r="D2" s="56" t="s">
        <v>235</v>
      </c>
      <c r="E2" s="56" t="s">
        <v>236</v>
      </c>
      <c r="F2" s="56" t="s">
        <v>237</v>
      </c>
    </row>
    <row r="3">
      <c r="A3" s="55" t="s">
        <v>238</v>
      </c>
      <c r="B3" s="55" t="s">
        <v>239</v>
      </c>
      <c r="C3" s="56" t="s">
        <v>240</v>
      </c>
      <c r="D3" s="56" t="s">
        <v>76</v>
      </c>
      <c r="E3" s="56" t="s">
        <v>76</v>
      </c>
      <c r="F3" s="56" t="s">
        <v>237</v>
      </c>
    </row>
    <row r="4">
      <c r="A4" s="55" t="s">
        <v>241</v>
      </c>
      <c r="B4" s="55" t="s">
        <v>239</v>
      </c>
      <c r="C4" s="56" t="s">
        <v>242</v>
      </c>
      <c r="D4" s="56" t="s">
        <v>76</v>
      </c>
      <c r="E4" s="56" t="s">
        <v>76</v>
      </c>
      <c r="F4" s="56" t="s">
        <v>237</v>
      </c>
    </row>
    <row r="5">
      <c r="A5" s="55" t="s">
        <v>243</v>
      </c>
      <c r="B5" s="55" t="s">
        <v>239</v>
      </c>
      <c r="C5" s="56" t="s">
        <v>244</v>
      </c>
      <c r="D5" s="56" t="s">
        <v>76</v>
      </c>
      <c r="E5" s="56" t="s">
        <v>76</v>
      </c>
      <c r="F5" s="56" t="s">
        <v>237</v>
      </c>
    </row>
    <row r="6">
      <c r="A6" s="55" t="s">
        <v>245</v>
      </c>
      <c r="B6" s="55" t="s">
        <v>239</v>
      </c>
      <c r="C6" s="56" t="s">
        <v>246</v>
      </c>
      <c r="D6" s="56" t="s">
        <v>76</v>
      </c>
      <c r="E6" s="56" t="s">
        <v>76</v>
      </c>
      <c r="F6" s="56" t="s">
        <v>237</v>
      </c>
    </row>
    <row r="7">
      <c r="A7" s="55" t="s">
        <v>247</v>
      </c>
      <c r="B7" s="55" t="s">
        <v>239</v>
      </c>
      <c r="C7" s="56" t="s">
        <v>248</v>
      </c>
      <c r="D7" s="56" t="s">
        <v>76</v>
      </c>
      <c r="E7" s="56" t="s">
        <v>76</v>
      </c>
      <c r="F7" s="56" t="s">
        <v>237</v>
      </c>
    </row>
    <row r="8">
      <c r="A8" s="55" t="s">
        <v>249</v>
      </c>
      <c r="B8" s="55" t="s">
        <v>239</v>
      </c>
      <c r="C8" s="56" t="s">
        <v>250</v>
      </c>
      <c r="D8" s="56" t="s">
        <v>76</v>
      </c>
      <c r="E8" s="56" t="s">
        <v>76</v>
      </c>
      <c r="F8" s="56" t="s">
        <v>237</v>
      </c>
    </row>
    <row r="9">
      <c r="A9" s="55" t="s">
        <v>251</v>
      </c>
      <c r="B9" s="55" t="s">
        <v>239</v>
      </c>
      <c r="C9" s="56" t="s">
        <v>252</v>
      </c>
      <c r="D9" s="56" t="s">
        <v>76</v>
      </c>
      <c r="E9" s="56" t="s">
        <v>76</v>
      </c>
      <c r="F9" s="56" t="s">
        <v>237</v>
      </c>
    </row>
    <row r="10">
      <c r="A10" s="55" t="s">
        <v>253</v>
      </c>
      <c r="B10" s="55" t="s">
        <v>239</v>
      </c>
      <c r="C10" s="56" t="s">
        <v>254</v>
      </c>
      <c r="D10" s="56" t="s">
        <v>76</v>
      </c>
      <c r="E10" s="56" t="s">
        <v>76</v>
      </c>
      <c r="F10" s="56" t="s">
        <v>255</v>
      </c>
    </row>
    <row r="11">
      <c r="A11" s="55" t="s">
        <v>256</v>
      </c>
      <c r="B11" s="55" t="s">
        <v>239</v>
      </c>
      <c r="C11" s="56" t="s">
        <v>257</v>
      </c>
      <c r="D11" s="56" t="s">
        <v>76</v>
      </c>
      <c r="E11" s="56" t="s">
        <v>76</v>
      </c>
      <c r="F11" s="56" t="s">
        <v>255</v>
      </c>
    </row>
    <row r="12">
      <c r="A12" s="55" t="s">
        <v>258</v>
      </c>
      <c r="B12" s="55" t="s">
        <v>239</v>
      </c>
      <c r="C12" s="56" t="s">
        <v>259</v>
      </c>
      <c r="D12" s="56" t="s">
        <v>76</v>
      </c>
      <c r="E12" s="56" t="s">
        <v>76</v>
      </c>
      <c r="F12" s="56" t="s">
        <v>237</v>
      </c>
    </row>
    <row r="13">
      <c r="A13" s="55" t="s">
        <v>260</v>
      </c>
      <c r="B13" s="55" t="s">
        <v>239</v>
      </c>
      <c r="C13" s="56" t="s">
        <v>261</v>
      </c>
      <c r="D13" s="56" t="s">
        <v>76</v>
      </c>
      <c r="E13" s="56" t="s">
        <v>76</v>
      </c>
      <c r="F13" s="56" t="s">
        <v>237</v>
      </c>
    </row>
    <row r="14">
      <c r="A14" s="55" t="s">
        <v>262</v>
      </c>
      <c r="B14" s="55" t="s">
        <v>239</v>
      </c>
      <c r="C14" s="56" t="s">
        <v>263</v>
      </c>
      <c r="D14" s="56" t="s">
        <v>76</v>
      </c>
      <c r="E14" s="56" t="s">
        <v>76</v>
      </c>
      <c r="F14" s="56" t="s">
        <v>237</v>
      </c>
    </row>
    <row r="15">
      <c r="A15" s="55" t="s">
        <v>264</v>
      </c>
      <c r="B15" s="55" t="s">
        <v>239</v>
      </c>
      <c r="C15" s="56" t="s">
        <v>265</v>
      </c>
      <c r="D15" s="56" t="s">
        <v>76</v>
      </c>
      <c r="E15" s="56" t="s">
        <v>76</v>
      </c>
      <c r="F15" s="56" t="s">
        <v>237</v>
      </c>
    </row>
    <row r="16">
      <c r="A16" s="55" t="s">
        <v>266</v>
      </c>
      <c r="B16" s="55" t="s">
        <v>239</v>
      </c>
      <c r="C16" s="56" t="s">
        <v>267</v>
      </c>
      <c r="D16" s="56" t="s">
        <v>76</v>
      </c>
      <c r="E16" s="56" t="s">
        <v>76</v>
      </c>
      <c r="F16" s="56" t="s">
        <v>237</v>
      </c>
    </row>
    <row r="17">
      <c r="A17" s="55" t="s">
        <v>268</v>
      </c>
      <c r="B17" s="55" t="s">
        <v>239</v>
      </c>
      <c r="C17" s="56" t="s">
        <v>269</v>
      </c>
      <c r="D17" s="56" t="s">
        <v>76</v>
      </c>
      <c r="E17" s="56" t="s">
        <v>76</v>
      </c>
      <c r="F17" s="56" t="s">
        <v>237</v>
      </c>
    </row>
    <row r="18">
      <c r="A18" s="55" t="s">
        <v>270</v>
      </c>
      <c r="B18" s="55" t="s">
        <v>239</v>
      </c>
      <c r="C18" s="56" t="s">
        <v>271</v>
      </c>
      <c r="D18" s="56" t="s">
        <v>76</v>
      </c>
      <c r="E18" s="56" t="s">
        <v>76</v>
      </c>
      <c r="F18" s="56" t="s">
        <v>237</v>
      </c>
    </row>
    <row r="19">
      <c r="A19" s="55" t="s">
        <v>272</v>
      </c>
      <c r="B19" s="55" t="s">
        <v>239</v>
      </c>
      <c r="C19" s="56" t="s">
        <v>273</v>
      </c>
      <c r="D19" s="56" t="s">
        <v>76</v>
      </c>
      <c r="E19" s="56" t="s">
        <v>76</v>
      </c>
      <c r="F19" s="56" t="s">
        <v>237</v>
      </c>
    </row>
    <row r="20">
      <c r="A20" s="55" t="s">
        <v>274</v>
      </c>
      <c r="B20" s="55" t="s">
        <v>239</v>
      </c>
      <c r="C20" s="56" t="s">
        <v>275</v>
      </c>
      <c r="D20" s="56" t="s">
        <v>76</v>
      </c>
      <c r="E20" s="56" t="s">
        <v>76</v>
      </c>
      <c r="F20" s="56" t="s">
        <v>237</v>
      </c>
    </row>
    <row r="21">
      <c r="A21" s="55" t="s">
        <v>276</v>
      </c>
      <c r="B21" s="55" t="s">
        <v>239</v>
      </c>
      <c r="C21" s="56" t="s">
        <v>277</v>
      </c>
      <c r="D21" s="56" t="s">
        <v>76</v>
      </c>
      <c r="E21" s="56" t="s">
        <v>76</v>
      </c>
      <c r="F21" s="56" t="s">
        <v>237</v>
      </c>
    </row>
    <row r="22">
      <c r="A22" s="55" t="s">
        <v>278</v>
      </c>
      <c r="B22" s="55" t="s">
        <v>279</v>
      </c>
      <c r="C22" s="56" t="s">
        <v>280</v>
      </c>
      <c r="D22" s="56" t="s">
        <v>281</v>
      </c>
      <c r="E22" s="56" t="s">
        <v>282</v>
      </c>
      <c r="F22" s="56" t="s">
        <v>237</v>
      </c>
    </row>
    <row r="23">
      <c r="A23" s="55" t="s">
        <v>283</v>
      </c>
      <c r="B23" s="55" t="s">
        <v>284</v>
      </c>
      <c r="C23" s="56" t="s">
        <v>285</v>
      </c>
      <c r="D23" s="56" t="s">
        <v>286</v>
      </c>
      <c r="E23" s="56" t="s">
        <v>286</v>
      </c>
      <c r="F23" s="56" t="s">
        <v>237</v>
      </c>
    </row>
    <row r="24">
      <c r="A24" s="55" t="s">
        <v>287</v>
      </c>
      <c r="B24" s="55" t="s">
        <v>288</v>
      </c>
      <c r="C24" s="56" t="s">
        <v>289</v>
      </c>
      <c r="D24" s="56" t="s">
        <v>290</v>
      </c>
      <c r="E24" s="56" t="s">
        <v>291</v>
      </c>
      <c r="F24" s="56" t="s">
        <v>237</v>
      </c>
    </row>
    <row r="25">
      <c r="A25" s="55" t="s">
        <v>292</v>
      </c>
      <c r="B25" s="55" t="s">
        <v>293</v>
      </c>
      <c r="C25" s="56" t="s">
        <v>294</v>
      </c>
      <c r="D25" s="56" t="s">
        <v>295</v>
      </c>
      <c r="E25" s="56" t="s">
        <v>296</v>
      </c>
      <c r="F25" s="56" t="s">
        <v>237</v>
      </c>
    </row>
    <row r="26">
      <c r="A26" s="55" t="s">
        <v>297</v>
      </c>
      <c r="B26" s="55" t="s">
        <v>298</v>
      </c>
      <c r="C26" s="56" t="s">
        <v>299</v>
      </c>
      <c r="D26" s="56" t="s">
        <v>300</v>
      </c>
      <c r="E26" s="56" t="s">
        <v>296</v>
      </c>
      <c r="F26" s="56" t="s">
        <v>237</v>
      </c>
    </row>
    <row r="27">
      <c r="A27" s="55" t="s">
        <v>301</v>
      </c>
      <c r="B27" s="55" t="s">
        <v>302</v>
      </c>
      <c r="C27" s="56" t="s">
        <v>303</v>
      </c>
      <c r="D27" s="56" t="s">
        <v>304</v>
      </c>
      <c r="E27" s="56" t="s">
        <v>304</v>
      </c>
      <c r="F27" s="56" t="s">
        <v>237</v>
      </c>
    </row>
    <row r="28">
      <c r="A28" s="55" t="s">
        <v>305</v>
      </c>
      <c r="B28" s="55" t="s">
        <v>306</v>
      </c>
      <c r="C28" s="56" t="s">
        <v>307</v>
      </c>
      <c r="D28" s="56" t="s">
        <v>308</v>
      </c>
      <c r="E28" s="56" t="s">
        <v>308</v>
      </c>
      <c r="F28" s="56" t="s">
        <v>237</v>
      </c>
    </row>
    <row r="29">
      <c r="A29" s="55" t="s">
        <v>309</v>
      </c>
      <c r="B29" s="55" t="s">
        <v>306</v>
      </c>
      <c r="C29" s="56" t="s">
        <v>310</v>
      </c>
      <c r="D29" s="56" t="s">
        <v>308</v>
      </c>
      <c r="E29" s="56" t="s">
        <v>308</v>
      </c>
      <c r="F29" s="56" t="s">
        <v>237</v>
      </c>
    </row>
    <row r="30">
      <c r="A30" s="55" t="s">
        <v>311</v>
      </c>
      <c r="B30" s="55" t="s">
        <v>306</v>
      </c>
      <c r="C30" s="56" t="s">
        <v>312</v>
      </c>
      <c r="D30" s="56" t="s">
        <v>308</v>
      </c>
      <c r="E30" s="56" t="s">
        <v>308</v>
      </c>
      <c r="F30" s="56" t="s">
        <v>237</v>
      </c>
    </row>
    <row r="31">
      <c r="A31" s="55" t="s">
        <v>313</v>
      </c>
      <c r="B31" s="55" t="s">
        <v>314</v>
      </c>
      <c r="C31" s="56" t="s">
        <v>315</v>
      </c>
      <c r="D31" s="56" t="s">
        <v>316</v>
      </c>
      <c r="E31" s="56" t="s">
        <v>316</v>
      </c>
      <c r="F31" s="56" t="s">
        <v>237</v>
      </c>
    </row>
    <row r="32">
      <c r="A32" s="55" t="s">
        <v>317</v>
      </c>
      <c r="B32" s="55" t="s">
        <v>318</v>
      </c>
      <c r="C32" s="56" t="s">
        <v>319</v>
      </c>
      <c r="D32" s="56" t="s">
        <v>320</v>
      </c>
      <c r="E32" s="56" t="s">
        <v>320</v>
      </c>
      <c r="F32" s="56" t="s">
        <v>237</v>
      </c>
    </row>
    <row r="33">
      <c r="A33" s="55" t="s">
        <v>321</v>
      </c>
      <c r="B33" s="55" t="s">
        <v>318</v>
      </c>
      <c r="C33" s="56" t="s">
        <v>322</v>
      </c>
      <c r="D33" s="56" t="s">
        <v>320</v>
      </c>
      <c r="E33" s="56" t="s">
        <v>320</v>
      </c>
      <c r="F33" s="56" t="s">
        <v>237</v>
      </c>
    </row>
    <row r="34">
      <c r="A34" s="55" t="s">
        <v>323</v>
      </c>
      <c r="B34" s="55" t="s">
        <v>324</v>
      </c>
      <c r="C34" s="56" t="s">
        <v>325</v>
      </c>
      <c r="D34" s="56" t="s">
        <v>326</v>
      </c>
      <c r="E34" s="56" t="s">
        <v>326</v>
      </c>
      <c r="F34" s="56" t="s">
        <v>237</v>
      </c>
    </row>
    <row r="35">
      <c r="A35" s="55" t="s">
        <v>327</v>
      </c>
      <c r="B35" s="55" t="s">
        <v>328</v>
      </c>
      <c r="C35" s="56" t="s">
        <v>329</v>
      </c>
      <c r="D35" s="56" t="s">
        <v>330</v>
      </c>
      <c r="E35" s="56" t="s">
        <v>330</v>
      </c>
      <c r="F35" s="56" t="s">
        <v>237</v>
      </c>
    </row>
    <row r="36">
      <c r="A36" s="55" t="s">
        <v>331</v>
      </c>
      <c r="B36" s="55" t="s">
        <v>328</v>
      </c>
      <c r="C36" s="56" t="s">
        <v>332</v>
      </c>
      <c r="D36" s="56" t="s">
        <v>330</v>
      </c>
      <c r="E36" s="56" t="s">
        <v>330</v>
      </c>
      <c r="F36" s="56" t="s">
        <v>237</v>
      </c>
    </row>
    <row r="37">
      <c r="A37" s="55" t="s">
        <v>333</v>
      </c>
      <c r="B37" s="55" t="s">
        <v>334</v>
      </c>
      <c r="C37" s="56" t="s">
        <v>335</v>
      </c>
      <c r="D37" s="56" t="s">
        <v>336</v>
      </c>
      <c r="E37" s="56" t="s">
        <v>337</v>
      </c>
      <c r="F37" s="56" t="s">
        <v>237</v>
      </c>
    </row>
    <row r="38">
      <c r="A38" s="55" t="s">
        <v>338</v>
      </c>
      <c r="B38" s="55" t="s">
        <v>339</v>
      </c>
      <c r="C38" s="56" t="s">
        <v>340</v>
      </c>
      <c r="D38" s="56" t="s">
        <v>341</v>
      </c>
      <c r="E38" s="56" t="s">
        <v>341</v>
      </c>
      <c r="F38" s="56" t="s">
        <v>237</v>
      </c>
    </row>
    <row r="39">
      <c r="A39" s="55" t="s">
        <v>342</v>
      </c>
      <c r="B39" s="55" t="s">
        <v>339</v>
      </c>
      <c r="C39" s="56" t="s">
        <v>343</v>
      </c>
      <c r="D39" s="56" t="s">
        <v>341</v>
      </c>
      <c r="E39" s="56" t="s">
        <v>341</v>
      </c>
      <c r="F39" s="56" t="s">
        <v>237</v>
      </c>
    </row>
    <row r="40">
      <c r="A40" s="55" t="s">
        <v>344</v>
      </c>
      <c r="B40" s="55" t="s">
        <v>339</v>
      </c>
      <c r="C40" s="56" t="s">
        <v>345</v>
      </c>
      <c r="D40" s="56" t="s">
        <v>341</v>
      </c>
      <c r="E40" s="56" t="s">
        <v>341</v>
      </c>
      <c r="F40" s="56" t="s">
        <v>237</v>
      </c>
    </row>
    <row r="41">
      <c r="A41" s="55" t="s">
        <v>346</v>
      </c>
      <c r="B41" s="55" t="s">
        <v>347</v>
      </c>
      <c r="C41" s="56" t="s">
        <v>348</v>
      </c>
      <c r="D41" s="56" t="s">
        <v>349</v>
      </c>
      <c r="E41" s="56" t="s">
        <v>349</v>
      </c>
      <c r="F41" s="56" t="s">
        <v>237</v>
      </c>
    </row>
    <row r="42">
      <c r="A42" s="55" t="s">
        <v>350</v>
      </c>
      <c r="B42" s="55" t="s">
        <v>351</v>
      </c>
      <c r="C42" s="56" t="s">
        <v>352</v>
      </c>
      <c r="D42" s="56" t="s">
        <v>353</v>
      </c>
      <c r="E42" s="56" t="s">
        <v>354</v>
      </c>
      <c r="F42" s="56" t="s">
        <v>237</v>
      </c>
    </row>
    <row r="43">
      <c r="A43" s="55" t="s">
        <v>355</v>
      </c>
      <c r="B43" s="55" t="s">
        <v>356</v>
      </c>
      <c r="C43" s="56" t="s">
        <v>357</v>
      </c>
      <c r="D43" s="56" t="s">
        <v>358</v>
      </c>
      <c r="E43" s="56" t="s">
        <v>359</v>
      </c>
      <c r="F43" s="56" t="s">
        <v>237</v>
      </c>
    </row>
    <row r="44">
      <c r="A44" s="55" t="s">
        <v>360</v>
      </c>
      <c r="B44" s="55" t="s">
        <v>361</v>
      </c>
      <c r="C44" s="56" t="s">
        <v>362</v>
      </c>
      <c r="D44" s="56" t="s">
        <v>363</v>
      </c>
      <c r="E44" s="56" t="s">
        <v>364</v>
      </c>
      <c r="F44" s="56" t="s">
        <v>237</v>
      </c>
    </row>
    <row r="45">
      <c r="A45" s="55" t="s">
        <v>365</v>
      </c>
      <c r="B45" s="55" t="s">
        <v>366</v>
      </c>
      <c r="C45" s="56" t="s">
        <v>367</v>
      </c>
      <c r="D45" s="56" t="s">
        <v>368</v>
      </c>
      <c r="E45" s="56" t="s">
        <v>368</v>
      </c>
      <c r="F45" s="56" t="s">
        <v>237</v>
      </c>
    </row>
    <row r="46">
      <c r="A46" s="55" t="s">
        <v>369</v>
      </c>
      <c r="B46" s="55" t="s">
        <v>366</v>
      </c>
      <c r="C46" s="56" t="s">
        <v>370</v>
      </c>
      <c r="D46" s="56" t="s">
        <v>368</v>
      </c>
      <c r="E46" s="56" t="s">
        <v>368</v>
      </c>
      <c r="F46" s="56" t="s">
        <v>237</v>
      </c>
    </row>
    <row r="47">
      <c r="A47" s="55" t="s">
        <v>371</v>
      </c>
      <c r="B47" s="55" t="s">
        <v>372</v>
      </c>
      <c r="C47" s="56" t="s">
        <v>373</v>
      </c>
      <c r="D47" s="56" t="s">
        <v>374</v>
      </c>
      <c r="E47" s="56" t="s">
        <v>374</v>
      </c>
      <c r="F47" s="56" t="s">
        <v>237</v>
      </c>
    </row>
    <row r="48">
      <c r="A48" s="55" t="s">
        <v>375</v>
      </c>
      <c r="B48" s="55" t="s">
        <v>372</v>
      </c>
      <c r="C48" s="56" t="s">
        <v>376</v>
      </c>
      <c r="D48" s="56" t="s">
        <v>374</v>
      </c>
      <c r="E48" s="56" t="s">
        <v>374</v>
      </c>
      <c r="F48" s="56" t="s">
        <v>237</v>
      </c>
    </row>
    <row r="49">
      <c r="A49" s="55" t="s">
        <v>377</v>
      </c>
      <c r="B49" s="55" t="s">
        <v>372</v>
      </c>
      <c r="C49" s="56" t="s">
        <v>378</v>
      </c>
      <c r="D49" s="56" t="s">
        <v>374</v>
      </c>
      <c r="E49" s="56" t="s">
        <v>374</v>
      </c>
      <c r="F49" s="56" t="s">
        <v>237</v>
      </c>
    </row>
    <row r="50">
      <c r="A50" s="55" t="s">
        <v>379</v>
      </c>
      <c r="B50" s="55" t="s">
        <v>380</v>
      </c>
      <c r="C50" s="56" t="s">
        <v>381</v>
      </c>
      <c r="D50" s="56" t="s">
        <v>382</v>
      </c>
      <c r="E50" s="56" t="s">
        <v>382</v>
      </c>
      <c r="F50" s="56" t="s">
        <v>237</v>
      </c>
    </row>
    <row r="51">
      <c r="A51" s="55" t="s">
        <v>383</v>
      </c>
      <c r="B51" s="55" t="s">
        <v>384</v>
      </c>
      <c r="C51" s="56" t="s">
        <v>385</v>
      </c>
      <c r="D51" s="56" t="s">
        <v>386</v>
      </c>
      <c r="E51" s="56" t="s">
        <v>386</v>
      </c>
      <c r="F51" s="56" t="s">
        <v>237</v>
      </c>
    </row>
    <row r="52">
      <c r="A52" s="55" t="s">
        <v>387</v>
      </c>
      <c r="B52" s="55" t="s">
        <v>388</v>
      </c>
      <c r="C52" s="56" t="s">
        <v>389</v>
      </c>
      <c r="D52" s="56" t="s">
        <v>390</v>
      </c>
      <c r="E52" s="56" t="s">
        <v>390</v>
      </c>
      <c r="F52" s="56" t="s">
        <v>237</v>
      </c>
    </row>
    <row r="53">
      <c r="A53" s="55" t="s">
        <v>391</v>
      </c>
      <c r="B53" s="55" t="s">
        <v>392</v>
      </c>
      <c r="C53" s="56" t="s">
        <v>393</v>
      </c>
      <c r="D53" s="56" t="s">
        <v>394</v>
      </c>
      <c r="E53" s="56" t="s">
        <v>394</v>
      </c>
      <c r="F53" s="56" t="s">
        <v>237</v>
      </c>
    </row>
    <row r="54">
      <c r="A54" s="55" t="s">
        <v>395</v>
      </c>
      <c r="B54" s="55" t="s">
        <v>396</v>
      </c>
      <c r="C54" s="56" t="s">
        <v>397</v>
      </c>
      <c r="D54" s="56" t="s">
        <v>398</v>
      </c>
      <c r="E54" s="56" t="s">
        <v>398</v>
      </c>
      <c r="F54" s="56" t="s">
        <v>237</v>
      </c>
    </row>
    <row r="55">
      <c r="A55" s="55" t="s">
        <v>399</v>
      </c>
      <c r="B55" s="55" t="s">
        <v>396</v>
      </c>
      <c r="C55" s="56" t="s">
        <v>400</v>
      </c>
      <c r="D55" s="56" t="s">
        <v>398</v>
      </c>
      <c r="E55" s="56" t="s">
        <v>398</v>
      </c>
      <c r="F55" s="56" t="s">
        <v>237</v>
      </c>
    </row>
    <row r="56">
      <c r="A56" s="55" t="s">
        <v>401</v>
      </c>
      <c r="B56" s="55" t="s">
        <v>402</v>
      </c>
      <c r="C56" s="56" t="s">
        <v>403</v>
      </c>
      <c r="D56" s="56" t="s">
        <v>404</v>
      </c>
      <c r="E56" s="56" t="s">
        <v>404</v>
      </c>
      <c r="F56" s="56" t="s">
        <v>237</v>
      </c>
    </row>
    <row r="57">
      <c r="A57" s="55" t="s">
        <v>405</v>
      </c>
      <c r="B57" s="55" t="s">
        <v>406</v>
      </c>
      <c r="C57" s="56" t="s">
        <v>407</v>
      </c>
      <c r="D57" s="56" t="s">
        <v>408</v>
      </c>
      <c r="E57" s="56" t="s">
        <v>409</v>
      </c>
      <c r="F57" s="56" t="s">
        <v>237</v>
      </c>
    </row>
    <row r="58">
      <c r="A58" s="55" t="s">
        <v>410</v>
      </c>
      <c r="B58" s="55" t="s">
        <v>411</v>
      </c>
      <c r="C58" s="56" t="s">
        <v>412</v>
      </c>
      <c r="D58" s="56" t="s">
        <v>413</v>
      </c>
      <c r="E58" s="56" t="s">
        <v>414</v>
      </c>
      <c r="F58" s="56" t="s">
        <v>237</v>
      </c>
    </row>
    <row r="59">
      <c r="A59" s="55" t="s">
        <v>415</v>
      </c>
      <c r="B59" s="55" t="s">
        <v>411</v>
      </c>
      <c r="C59" s="56" t="s">
        <v>416</v>
      </c>
      <c r="D59" s="56" t="s">
        <v>413</v>
      </c>
      <c r="E59" s="56" t="s">
        <v>414</v>
      </c>
      <c r="F59" s="56" t="s">
        <v>237</v>
      </c>
    </row>
    <row r="60">
      <c r="A60" s="55" t="s">
        <v>417</v>
      </c>
      <c r="B60" s="55" t="s">
        <v>411</v>
      </c>
      <c r="C60" s="56" t="s">
        <v>418</v>
      </c>
      <c r="D60" s="56" t="s">
        <v>413</v>
      </c>
      <c r="E60" s="56" t="s">
        <v>414</v>
      </c>
      <c r="F60" s="56" t="s">
        <v>237</v>
      </c>
    </row>
    <row r="61">
      <c r="A61" s="55" t="s">
        <v>419</v>
      </c>
      <c r="B61" s="55" t="s">
        <v>420</v>
      </c>
      <c r="C61" s="56" t="s">
        <v>421</v>
      </c>
      <c r="D61" s="56" t="s">
        <v>422</v>
      </c>
      <c r="E61" s="56" t="s">
        <v>422</v>
      </c>
      <c r="F61" s="56" t="s">
        <v>237</v>
      </c>
    </row>
    <row r="62">
      <c r="A62" s="55" t="s">
        <v>423</v>
      </c>
      <c r="B62" s="55" t="s">
        <v>424</v>
      </c>
      <c r="C62" s="56" t="s">
        <v>425</v>
      </c>
      <c r="D62" s="56" t="s">
        <v>426</v>
      </c>
      <c r="E62" s="56" t="s">
        <v>427</v>
      </c>
      <c r="F62" s="56" t="s">
        <v>237</v>
      </c>
    </row>
    <row r="63">
      <c r="A63" s="55" t="s">
        <v>428</v>
      </c>
      <c r="B63" s="55" t="s">
        <v>429</v>
      </c>
      <c r="C63" s="56" t="s">
        <v>430</v>
      </c>
      <c r="D63" s="56" t="s">
        <v>431</v>
      </c>
      <c r="E63" s="56" t="s">
        <v>431</v>
      </c>
      <c r="F63" s="56" t="s">
        <v>237</v>
      </c>
    </row>
    <row r="64">
      <c r="A64" s="55" t="s">
        <v>432</v>
      </c>
      <c r="B64" s="55" t="s">
        <v>429</v>
      </c>
      <c r="C64" s="56" t="s">
        <v>433</v>
      </c>
      <c r="D64" s="56" t="s">
        <v>431</v>
      </c>
      <c r="E64" s="56" t="s">
        <v>431</v>
      </c>
      <c r="F64" s="56" t="s">
        <v>237</v>
      </c>
    </row>
    <row r="65">
      <c r="A65" s="55" t="s">
        <v>434</v>
      </c>
      <c r="B65" s="55" t="s">
        <v>435</v>
      </c>
      <c r="C65" s="56" t="s">
        <v>436</v>
      </c>
      <c r="D65" s="56" t="s">
        <v>437</v>
      </c>
      <c r="E65" s="56" t="s">
        <v>437</v>
      </c>
      <c r="F65" s="56" t="s">
        <v>237</v>
      </c>
    </row>
    <row r="66">
      <c r="A66" s="55" t="s">
        <v>438</v>
      </c>
      <c r="B66" s="55" t="s">
        <v>435</v>
      </c>
      <c r="C66" s="56" t="s">
        <v>439</v>
      </c>
      <c r="D66" s="56" t="s">
        <v>437</v>
      </c>
      <c r="E66" s="56" t="s">
        <v>437</v>
      </c>
      <c r="F66" s="56" t="s">
        <v>255</v>
      </c>
    </row>
    <row r="67">
      <c r="A67" s="55" t="s">
        <v>440</v>
      </c>
      <c r="B67" s="55" t="s">
        <v>435</v>
      </c>
      <c r="C67" s="56" t="s">
        <v>441</v>
      </c>
      <c r="D67" s="56" t="s">
        <v>437</v>
      </c>
      <c r="E67" s="56" t="s">
        <v>437</v>
      </c>
      <c r="F67" s="56" t="s">
        <v>237</v>
      </c>
    </row>
    <row r="68">
      <c r="A68" s="55" t="s">
        <v>442</v>
      </c>
      <c r="B68" s="55" t="s">
        <v>435</v>
      </c>
      <c r="C68" s="56" t="s">
        <v>443</v>
      </c>
      <c r="D68" s="56" t="s">
        <v>437</v>
      </c>
      <c r="E68" s="56" t="s">
        <v>437</v>
      </c>
      <c r="F68" s="56" t="s">
        <v>237</v>
      </c>
    </row>
    <row r="69">
      <c r="A69" s="55" t="s">
        <v>444</v>
      </c>
      <c r="B69" s="55" t="s">
        <v>435</v>
      </c>
      <c r="C69" s="56" t="s">
        <v>445</v>
      </c>
      <c r="D69" s="56" t="s">
        <v>437</v>
      </c>
      <c r="E69" s="56" t="s">
        <v>437</v>
      </c>
      <c r="F69" s="56" t="s">
        <v>237</v>
      </c>
    </row>
    <row r="70">
      <c r="A70" s="55" t="s">
        <v>446</v>
      </c>
      <c r="B70" s="55" t="s">
        <v>435</v>
      </c>
      <c r="C70" s="56" t="s">
        <v>447</v>
      </c>
      <c r="D70" s="56" t="s">
        <v>437</v>
      </c>
      <c r="E70" s="56" t="s">
        <v>437</v>
      </c>
      <c r="F70" s="56" t="s">
        <v>237</v>
      </c>
    </row>
    <row r="71">
      <c r="A71" s="55" t="s">
        <v>448</v>
      </c>
      <c r="B71" s="55" t="s">
        <v>435</v>
      </c>
      <c r="C71" s="56" t="s">
        <v>449</v>
      </c>
      <c r="D71" s="56" t="s">
        <v>437</v>
      </c>
      <c r="E71" s="56" t="s">
        <v>437</v>
      </c>
      <c r="F71" s="56" t="s">
        <v>237</v>
      </c>
    </row>
    <row r="72">
      <c r="A72" s="55" t="s">
        <v>450</v>
      </c>
      <c r="B72" s="55" t="s">
        <v>435</v>
      </c>
      <c r="C72" s="56" t="s">
        <v>451</v>
      </c>
      <c r="D72" s="56" t="s">
        <v>437</v>
      </c>
      <c r="E72" s="56" t="s">
        <v>437</v>
      </c>
      <c r="F72" s="56" t="s">
        <v>237</v>
      </c>
    </row>
    <row r="73">
      <c r="A73" s="55" t="s">
        <v>452</v>
      </c>
      <c r="B73" s="55" t="s">
        <v>435</v>
      </c>
      <c r="C73" s="56" t="s">
        <v>453</v>
      </c>
      <c r="D73" s="56" t="s">
        <v>437</v>
      </c>
      <c r="E73" s="56" t="s">
        <v>437</v>
      </c>
      <c r="F73" s="56" t="s">
        <v>237</v>
      </c>
    </row>
    <row r="74">
      <c r="A74" s="55" t="s">
        <v>454</v>
      </c>
      <c r="B74" s="55" t="s">
        <v>435</v>
      </c>
      <c r="C74" s="56" t="s">
        <v>455</v>
      </c>
      <c r="D74" s="56" t="s">
        <v>437</v>
      </c>
      <c r="E74" s="56" t="s">
        <v>437</v>
      </c>
      <c r="F74" s="56" t="s">
        <v>237</v>
      </c>
    </row>
    <row r="75">
      <c r="A75" s="55" t="s">
        <v>456</v>
      </c>
      <c r="B75" s="55" t="s">
        <v>435</v>
      </c>
      <c r="C75" s="56" t="s">
        <v>457</v>
      </c>
      <c r="D75" s="56" t="s">
        <v>437</v>
      </c>
      <c r="E75" s="56" t="s">
        <v>437</v>
      </c>
      <c r="F75" s="56" t="s">
        <v>237</v>
      </c>
    </row>
    <row r="76">
      <c r="A76" s="55" t="s">
        <v>458</v>
      </c>
      <c r="B76" s="55" t="s">
        <v>459</v>
      </c>
      <c r="C76" s="56" t="s">
        <v>460</v>
      </c>
      <c r="D76" s="56" t="s">
        <v>461</v>
      </c>
      <c r="E76" s="56" t="s">
        <v>461</v>
      </c>
      <c r="F76" s="56" t="s">
        <v>237</v>
      </c>
    </row>
    <row r="77">
      <c r="A77" s="55" t="s">
        <v>462</v>
      </c>
      <c r="B77" s="55" t="s">
        <v>463</v>
      </c>
      <c r="C77" s="56" t="s">
        <v>464</v>
      </c>
      <c r="D77" s="56" t="s">
        <v>465</v>
      </c>
      <c r="E77" s="56" t="s">
        <v>466</v>
      </c>
      <c r="F77" s="56" t="s">
        <v>237</v>
      </c>
    </row>
    <row r="78">
      <c r="A78" s="55" t="s">
        <v>467</v>
      </c>
      <c r="B78" s="55" t="s">
        <v>468</v>
      </c>
      <c r="C78" s="56" t="s">
        <v>469</v>
      </c>
      <c r="D78" s="56" t="s">
        <v>470</v>
      </c>
      <c r="E78" s="56" t="s">
        <v>470</v>
      </c>
      <c r="F78" s="56" t="s">
        <v>237</v>
      </c>
    </row>
    <row r="79">
      <c r="A79" s="55" t="s">
        <v>471</v>
      </c>
      <c r="B79" s="55" t="s">
        <v>472</v>
      </c>
      <c r="C79" s="56" t="s">
        <v>473</v>
      </c>
      <c r="D79" s="56" t="s">
        <v>474</v>
      </c>
      <c r="E79" s="56" t="s">
        <v>474</v>
      </c>
      <c r="F79" s="56" t="s">
        <v>237</v>
      </c>
    </row>
    <row r="80">
      <c r="A80" s="55" t="s">
        <v>475</v>
      </c>
      <c r="B80" s="55" t="s">
        <v>476</v>
      </c>
      <c r="C80" s="56" t="s">
        <v>252</v>
      </c>
      <c r="D80" s="56" t="s">
        <v>477</v>
      </c>
      <c r="E80" s="56" t="s">
        <v>478</v>
      </c>
      <c r="F80" s="56" t="s">
        <v>237</v>
      </c>
    </row>
    <row r="81">
      <c r="A81" s="55" t="s">
        <v>479</v>
      </c>
      <c r="B81" s="55" t="s">
        <v>480</v>
      </c>
      <c r="C81" s="56" t="s">
        <v>481</v>
      </c>
      <c r="D81" s="56" t="s">
        <v>482</v>
      </c>
      <c r="E81" s="56" t="s">
        <v>482</v>
      </c>
      <c r="F81" s="56" t="s">
        <v>237</v>
      </c>
    </row>
    <row r="82">
      <c r="A82" s="55" t="s">
        <v>483</v>
      </c>
      <c r="B82" s="55" t="s">
        <v>484</v>
      </c>
      <c r="C82" s="56" t="s">
        <v>485</v>
      </c>
      <c r="D82" s="56" t="s">
        <v>486</v>
      </c>
      <c r="E82" s="56" t="s">
        <v>486</v>
      </c>
      <c r="F82" s="56" t="s">
        <v>237</v>
      </c>
    </row>
    <row r="83">
      <c r="A83" s="55" t="s">
        <v>487</v>
      </c>
      <c r="B83" s="55" t="s">
        <v>488</v>
      </c>
      <c r="C83" s="56" t="s">
        <v>489</v>
      </c>
      <c r="D83" s="56" t="s">
        <v>490</v>
      </c>
      <c r="E83" s="56" t="s">
        <v>491</v>
      </c>
      <c r="F83" s="56" t="s">
        <v>237</v>
      </c>
    </row>
    <row r="84">
      <c r="A84" s="55" t="s">
        <v>492</v>
      </c>
      <c r="B84" s="55" t="s">
        <v>493</v>
      </c>
      <c r="C84" s="56" t="s">
        <v>494</v>
      </c>
      <c r="D84" s="56" t="s">
        <v>495</v>
      </c>
      <c r="E84" s="56" t="s">
        <v>496</v>
      </c>
      <c r="F84" s="56" t="s">
        <v>237</v>
      </c>
    </row>
    <row r="85">
      <c r="A85" s="55" t="s">
        <v>497</v>
      </c>
      <c r="B85" s="55" t="s">
        <v>498</v>
      </c>
      <c r="C85" s="56" t="s">
        <v>499</v>
      </c>
      <c r="D85" s="56" t="s">
        <v>500</v>
      </c>
      <c r="E85" s="56" t="s">
        <v>501</v>
      </c>
      <c r="F85" s="56" t="s">
        <v>237</v>
      </c>
    </row>
    <row r="86">
      <c r="A86" s="55" t="s">
        <v>502</v>
      </c>
      <c r="B86" s="55" t="s">
        <v>503</v>
      </c>
      <c r="C86" s="56" t="s">
        <v>504</v>
      </c>
      <c r="D86" s="56" t="s">
        <v>505</v>
      </c>
      <c r="E86" s="56" t="s">
        <v>505</v>
      </c>
      <c r="F86" s="56" t="s">
        <v>237</v>
      </c>
    </row>
    <row r="87">
      <c r="A87" s="55" t="s">
        <v>506</v>
      </c>
      <c r="B87" s="55" t="s">
        <v>507</v>
      </c>
      <c r="C87" s="56" t="s">
        <v>508</v>
      </c>
      <c r="D87" s="56" t="s">
        <v>509</v>
      </c>
      <c r="E87" s="56" t="s">
        <v>510</v>
      </c>
      <c r="F87" s="56" t="s">
        <v>237</v>
      </c>
    </row>
    <row r="88">
      <c r="A88" s="55" t="s">
        <v>511</v>
      </c>
      <c r="B88" s="55" t="s">
        <v>507</v>
      </c>
      <c r="C88" s="56" t="s">
        <v>512</v>
      </c>
      <c r="D88" s="56" t="s">
        <v>509</v>
      </c>
      <c r="E88" s="56" t="s">
        <v>510</v>
      </c>
      <c r="F88" s="56" t="s">
        <v>237</v>
      </c>
    </row>
    <row r="89">
      <c r="A89" s="55" t="s">
        <v>513</v>
      </c>
      <c r="B89" s="55" t="s">
        <v>514</v>
      </c>
      <c r="C89" s="56" t="s">
        <v>515</v>
      </c>
      <c r="D89" s="56" t="s">
        <v>516</v>
      </c>
      <c r="E89" s="56" t="s">
        <v>516</v>
      </c>
      <c r="F89" s="56" t="s">
        <v>237</v>
      </c>
    </row>
    <row r="90">
      <c r="A90" s="55" t="s">
        <v>517</v>
      </c>
      <c r="B90" s="55" t="s">
        <v>518</v>
      </c>
      <c r="C90" s="56" t="s">
        <v>519</v>
      </c>
      <c r="D90" s="56" t="s">
        <v>520</v>
      </c>
      <c r="E90" s="56" t="s">
        <v>520</v>
      </c>
      <c r="F90" s="56" t="s">
        <v>237</v>
      </c>
    </row>
    <row r="91">
      <c r="A91" s="55" t="s">
        <v>521</v>
      </c>
      <c r="B91" s="55" t="s">
        <v>518</v>
      </c>
      <c r="C91" s="56" t="s">
        <v>522</v>
      </c>
      <c r="D91" s="56" t="s">
        <v>520</v>
      </c>
      <c r="E91" s="56" t="s">
        <v>520</v>
      </c>
      <c r="F91" s="56" t="s">
        <v>237</v>
      </c>
    </row>
    <row r="92">
      <c r="A92" s="55" t="s">
        <v>523</v>
      </c>
      <c r="B92" s="55" t="s">
        <v>518</v>
      </c>
      <c r="C92" s="56" t="s">
        <v>524</v>
      </c>
      <c r="D92" s="56" t="s">
        <v>520</v>
      </c>
      <c r="E92" s="56" t="s">
        <v>520</v>
      </c>
      <c r="F92" s="56" t="s">
        <v>237</v>
      </c>
    </row>
    <row r="93">
      <c r="A93" s="55" t="s">
        <v>525</v>
      </c>
      <c r="B93" s="55" t="s">
        <v>526</v>
      </c>
      <c r="C93" s="56" t="s">
        <v>527</v>
      </c>
      <c r="D93" s="56" t="s">
        <v>528</v>
      </c>
      <c r="E93" s="56" t="s">
        <v>528</v>
      </c>
      <c r="F93" s="56" t="s">
        <v>237</v>
      </c>
    </row>
    <row r="94">
      <c r="A94" s="55" t="s">
        <v>529</v>
      </c>
      <c r="B94" s="55" t="s">
        <v>530</v>
      </c>
      <c r="C94" s="56" t="s">
        <v>531</v>
      </c>
      <c r="D94" s="56" t="s">
        <v>532</v>
      </c>
      <c r="E94" s="56" t="s">
        <v>532</v>
      </c>
      <c r="F94" s="56" t="s">
        <v>237</v>
      </c>
    </row>
    <row r="95">
      <c r="A95" s="55" t="s">
        <v>533</v>
      </c>
      <c r="B95" s="55" t="s">
        <v>534</v>
      </c>
      <c r="C95" s="56" t="s">
        <v>535</v>
      </c>
      <c r="D95" s="56" t="s">
        <v>536</v>
      </c>
      <c r="E95" s="56" t="s">
        <v>536</v>
      </c>
      <c r="F95" s="56" t="s">
        <v>237</v>
      </c>
    </row>
    <row r="96">
      <c r="A96" s="55" t="s">
        <v>537</v>
      </c>
      <c r="B96" s="55" t="s">
        <v>534</v>
      </c>
      <c r="C96" s="56" t="s">
        <v>538</v>
      </c>
      <c r="D96" s="56" t="s">
        <v>536</v>
      </c>
      <c r="E96" s="56" t="s">
        <v>536</v>
      </c>
      <c r="F96" s="56" t="s">
        <v>237</v>
      </c>
    </row>
    <row r="97">
      <c r="A97" s="55" t="s">
        <v>539</v>
      </c>
      <c r="B97" s="55" t="s">
        <v>540</v>
      </c>
      <c r="C97" s="56" t="s">
        <v>541</v>
      </c>
      <c r="D97" s="56" t="s">
        <v>542</v>
      </c>
      <c r="E97" s="56" t="s">
        <v>543</v>
      </c>
      <c r="F97" s="56" t="s">
        <v>237</v>
      </c>
    </row>
    <row r="98">
      <c r="A98" s="55" t="s">
        <v>544</v>
      </c>
      <c r="B98" s="55" t="s">
        <v>545</v>
      </c>
      <c r="C98" s="56" t="s">
        <v>546</v>
      </c>
      <c r="D98" s="56" t="s">
        <v>547</v>
      </c>
      <c r="E98" s="56" t="s">
        <v>547</v>
      </c>
      <c r="F98" s="56" t="s">
        <v>237</v>
      </c>
    </row>
    <row r="99">
      <c r="A99" s="55" t="s">
        <v>548</v>
      </c>
      <c r="B99" s="55" t="s">
        <v>545</v>
      </c>
      <c r="C99" s="56" t="s">
        <v>549</v>
      </c>
      <c r="D99" s="56" t="s">
        <v>547</v>
      </c>
      <c r="E99" s="56" t="s">
        <v>547</v>
      </c>
      <c r="F99" s="56" t="s">
        <v>237</v>
      </c>
    </row>
    <row r="100">
      <c r="A100" s="55" t="s">
        <v>550</v>
      </c>
      <c r="B100" s="55" t="s">
        <v>545</v>
      </c>
      <c r="C100" s="56" t="s">
        <v>551</v>
      </c>
      <c r="D100" s="56" t="s">
        <v>547</v>
      </c>
      <c r="E100" s="56" t="s">
        <v>547</v>
      </c>
      <c r="F100" s="56" t="s">
        <v>237</v>
      </c>
    </row>
    <row r="101">
      <c r="A101" s="55" t="s">
        <v>552</v>
      </c>
      <c r="B101" s="55" t="s">
        <v>553</v>
      </c>
      <c r="C101" s="56" t="s">
        <v>554</v>
      </c>
      <c r="D101" s="56" t="s">
        <v>555</v>
      </c>
      <c r="E101" s="56" t="s">
        <v>555</v>
      </c>
      <c r="F101" s="56" t="s">
        <v>237</v>
      </c>
    </row>
    <row r="102">
      <c r="A102" s="55" t="s">
        <v>556</v>
      </c>
      <c r="B102" s="55" t="s">
        <v>553</v>
      </c>
      <c r="C102" s="56" t="s">
        <v>557</v>
      </c>
      <c r="D102" s="56" t="s">
        <v>555</v>
      </c>
      <c r="E102" s="56" t="s">
        <v>555</v>
      </c>
      <c r="F102" s="56" t="s">
        <v>237</v>
      </c>
    </row>
    <row r="103">
      <c r="A103" s="55" t="s">
        <v>558</v>
      </c>
      <c r="B103" s="55" t="s">
        <v>559</v>
      </c>
      <c r="C103" s="56" t="s">
        <v>560</v>
      </c>
      <c r="D103" s="56" t="s">
        <v>561</v>
      </c>
      <c r="E103" s="56" t="s">
        <v>561</v>
      </c>
      <c r="F103" s="56" t="s">
        <v>237</v>
      </c>
    </row>
    <row r="104">
      <c r="A104" s="55" t="s">
        <v>562</v>
      </c>
      <c r="B104" s="55" t="s">
        <v>563</v>
      </c>
      <c r="C104" s="56" t="s">
        <v>564</v>
      </c>
      <c r="D104" s="56" t="s">
        <v>565</v>
      </c>
      <c r="E104" s="56" t="s">
        <v>565</v>
      </c>
      <c r="F104" s="56" t="s">
        <v>237</v>
      </c>
    </row>
    <row r="105">
      <c r="A105" s="55" t="s">
        <v>566</v>
      </c>
      <c r="B105" s="55" t="s">
        <v>567</v>
      </c>
      <c r="C105" s="56" t="s">
        <v>568</v>
      </c>
      <c r="D105" s="56" t="s">
        <v>569</v>
      </c>
      <c r="E105" s="56" t="s">
        <v>570</v>
      </c>
      <c r="F105" s="56" t="s">
        <v>237</v>
      </c>
    </row>
    <row r="106">
      <c r="A106" s="55" t="s">
        <v>571</v>
      </c>
      <c r="B106" s="55" t="s">
        <v>572</v>
      </c>
      <c r="C106" s="56" t="s">
        <v>573</v>
      </c>
      <c r="D106" s="56" t="s">
        <v>574</v>
      </c>
      <c r="E106" s="56" t="s">
        <v>574</v>
      </c>
      <c r="F106" s="56" t="s">
        <v>237</v>
      </c>
    </row>
    <row r="107">
      <c r="A107" s="55" t="s">
        <v>575</v>
      </c>
      <c r="B107" s="55" t="s">
        <v>572</v>
      </c>
      <c r="C107" s="56" t="s">
        <v>576</v>
      </c>
      <c r="D107" s="56" t="s">
        <v>574</v>
      </c>
      <c r="E107" s="56" t="s">
        <v>574</v>
      </c>
      <c r="F107" s="56" t="s">
        <v>237</v>
      </c>
    </row>
    <row r="108">
      <c r="A108" s="55" t="s">
        <v>577</v>
      </c>
      <c r="B108" s="55" t="s">
        <v>578</v>
      </c>
      <c r="C108" s="56" t="s">
        <v>579</v>
      </c>
      <c r="D108" s="56" t="s">
        <v>580</v>
      </c>
      <c r="E108" s="56" t="s">
        <v>580</v>
      </c>
      <c r="F108" s="56" t="s">
        <v>237</v>
      </c>
    </row>
    <row r="109">
      <c r="A109" s="55" t="s">
        <v>581</v>
      </c>
      <c r="B109" s="55" t="s">
        <v>582</v>
      </c>
      <c r="C109" s="56" t="s">
        <v>583</v>
      </c>
      <c r="D109" s="56" t="s">
        <v>584</v>
      </c>
      <c r="E109" s="56" t="s">
        <v>584</v>
      </c>
      <c r="F109" s="56" t="s">
        <v>237</v>
      </c>
    </row>
    <row r="110">
      <c r="A110" s="55" t="s">
        <v>585</v>
      </c>
      <c r="B110" s="55" t="s">
        <v>582</v>
      </c>
      <c r="C110" s="56" t="s">
        <v>586</v>
      </c>
      <c r="D110" s="56" t="s">
        <v>584</v>
      </c>
      <c r="E110" s="56" t="s">
        <v>584</v>
      </c>
      <c r="F110" s="56" t="s">
        <v>237</v>
      </c>
    </row>
    <row r="111">
      <c r="A111" s="55" t="s">
        <v>587</v>
      </c>
      <c r="B111" s="55" t="s">
        <v>588</v>
      </c>
      <c r="C111" s="56" t="s">
        <v>589</v>
      </c>
      <c r="D111" s="56" t="s">
        <v>590</v>
      </c>
      <c r="E111" s="56" t="s">
        <v>591</v>
      </c>
      <c r="F111" s="56" t="s">
        <v>237</v>
      </c>
    </row>
    <row r="112">
      <c r="A112" s="55" t="s">
        <v>592</v>
      </c>
      <c r="B112" s="55" t="s">
        <v>593</v>
      </c>
      <c r="C112" s="56" t="s">
        <v>594</v>
      </c>
      <c r="D112" s="56" t="s">
        <v>595</v>
      </c>
      <c r="E112" s="56" t="s">
        <v>595</v>
      </c>
      <c r="F112" s="56" t="s">
        <v>237</v>
      </c>
    </row>
    <row r="113">
      <c r="A113" s="55" t="s">
        <v>596</v>
      </c>
      <c r="B113" s="55" t="s">
        <v>597</v>
      </c>
      <c r="C113" s="56" t="s">
        <v>598</v>
      </c>
      <c r="D113" s="56" t="s">
        <v>599</v>
      </c>
      <c r="E113" s="56" t="s">
        <v>599</v>
      </c>
      <c r="F113" s="56" t="s">
        <v>237</v>
      </c>
    </row>
    <row r="114">
      <c r="A114" s="55" t="s">
        <v>600</v>
      </c>
      <c r="B114" s="55" t="s">
        <v>597</v>
      </c>
      <c r="C114" s="56" t="s">
        <v>601</v>
      </c>
      <c r="D114" s="56" t="s">
        <v>599</v>
      </c>
      <c r="E114" s="56" t="s">
        <v>599</v>
      </c>
      <c r="F114" s="56" t="s">
        <v>237</v>
      </c>
    </row>
    <row r="115">
      <c r="A115" s="55" t="s">
        <v>602</v>
      </c>
      <c r="B115" s="55" t="s">
        <v>597</v>
      </c>
      <c r="C115" s="56" t="s">
        <v>603</v>
      </c>
      <c r="D115" s="56" t="s">
        <v>599</v>
      </c>
      <c r="E115" s="56" t="s">
        <v>599</v>
      </c>
      <c r="F115" s="56" t="s">
        <v>237</v>
      </c>
    </row>
    <row r="116">
      <c r="A116" s="55" t="s">
        <v>604</v>
      </c>
      <c r="B116" s="55" t="s">
        <v>605</v>
      </c>
      <c r="C116" s="56" t="s">
        <v>606</v>
      </c>
      <c r="D116" s="56" t="s">
        <v>607</v>
      </c>
      <c r="E116" s="56" t="s">
        <v>607</v>
      </c>
      <c r="F116" s="56" t="s">
        <v>237</v>
      </c>
    </row>
    <row r="117">
      <c r="A117" s="55" t="s">
        <v>608</v>
      </c>
      <c r="B117" s="55" t="s">
        <v>609</v>
      </c>
      <c r="C117" s="56" t="s">
        <v>610</v>
      </c>
      <c r="D117" s="56" t="s">
        <v>611</v>
      </c>
      <c r="E117" s="56" t="s">
        <v>611</v>
      </c>
      <c r="F117" s="56" t="s">
        <v>237</v>
      </c>
    </row>
    <row r="118">
      <c r="A118" s="55" t="s">
        <v>612</v>
      </c>
      <c r="B118" s="55" t="s">
        <v>609</v>
      </c>
      <c r="C118" s="56" t="s">
        <v>613</v>
      </c>
      <c r="D118" s="56" t="s">
        <v>611</v>
      </c>
      <c r="E118" s="56" t="s">
        <v>611</v>
      </c>
      <c r="F118" s="56" t="s">
        <v>237</v>
      </c>
    </row>
    <row r="119">
      <c r="A119" s="55" t="s">
        <v>614</v>
      </c>
      <c r="B119" s="55" t="s">
        <v>615</v>
      </c>
      <c r="C119" s="56" t="s">
        <v>616</v>
      </c>
      <c r="D119" s="56" t="s">
        <v>617</v>
      </c>
      <c r="E119" s="56" t="s">
        <v>617</v>
      </c>
      <c r="F119" s="56" t="s">
        <v>237</v>
      </c>
    </row>
    <row r="120">
      <c r="A120" s="55" t="s">
        <v>618</v>
      </c>
      <c r="B120" s="55" t="s">
        <v>619</v>
      </c>
      <c r="C120" s="56" t="s">
        <v>620</v>
      </c>
      <c r="D120" s="56" t="s">
        <v>621</v>
      </c>
      <c r="E120" s="56" t="s">
        <v>621</v>
      </c>
      <c r="F120" s="56" t="s">
        <v>237</v>
      </c>
    </row>
    <row r="121">
      <c r="A121" s="55" t="s">
        <v>622</v>
      </c>
      <c r="B121" s="55" t="s">
        <v>623</v>
      </c>
      <c r="C121" s="56" t="s">
        <v>624</v>
      </c>
      <c r="D121" s="56" t="s">
        <v>625</v>
      </c>
      <c r="E121" s="56" t="s">
        <v>625</v>
      </c>
      <c r="F121" s="56" t="s">
        <v>237</v>
      </c>
    </row>
    <row r="122">
      <c r="A122" s="55" t="s">
        <v>626</v>
      </c>
      <c r="B122" s="55" t="s">
        <v>623</v>
      </c>
      <c r="C122" s="56" t="s">
        <v>627</v>
      </c>
      <c r="D122" s="56" t="s">
        <v>625</v>
      </c>
      <c r="E122" s="56" t="s">
        <v>625</v>
      </c>
      <c r="F122" s="56" t="s">
        <v>237</v>
      </c>
    </row>
    <row r="123">
      <c r="A123" s="55" t="s">
        <v>628</v>
      </c>
      <c r="B123" s="55" t="s">
        <v>623</v>
      </c>
      <c r="C123" s="56" t="s">
        <v>629</v>
      </c>
      <c r="D123" s="56" t="s">
        <v>625</v>
      </c>
      <c r="E123" s="56" t="s">
        <v>625</v>
      </c>
      <c r="F123" s="56" t="s">
        <v>237</v>
      </c>
    </row>
    <row r="124">
      <c r="A124" s="55" t="s">
        <v>630</v>
      </c>
      <c r="B124" s="55" t="s">
        <v>623</v>
      </c>
      <c r="C124" s="56" t="s">
        <v>579</v>
      </c>
      <c r="D124" s="56" t="s">
        <v>625</v>
      </c>
      <c r="E124" s="56" t="s">
        <v>625</v>
      </c>
      <c r="F124" s="56" t="s">
        <v>237</v>
      </c>
    </row>
    <row r="125">
      <c r="A125" s="55" t="s">
        <v>631</v>
      </c>
      <c r="B125" s="55" t="s">
        <v>623</v>
      </c>
      <c r="C125" s="56" t="s">
        <v>632</v>
      </c>
      <c r="D125" s="56" t="s">
        <v>625</v>
      </c>
      <c r="E125" s="56" t="s">
        <v>625</v>
      </c>
      <c r="F125" s="56" t="s">
        <v>237</v>
      </c>
    </row>
    <row r="126">
      <c r="A126" s="55" t="s">
        <v>633</v>
      </c>
      <c r="B126" s="55" t="s">
        <v>623</v>
      </c>
      <c r="C126" s="56" t="s">
        <v>634</v>
      </c>
      <c r="D126" s="56" t="s">
        <v>625</v>
      </c>
      <c r="E126" s="56" t="s">
        <v>625</v>
      </c>
      <c r="F126" s="56" t="s">
        <v>237</v>
      </c>
    </row>
    <row r="127">
      <c r="A127" s="55" t="s">
        <v>635</v>
      </c>
      <c r="B127" s="55" t="s">
        <v>623</v>
      </c>
      <c r="C127" s="56" t="s">
        <v>636</v>
      </c>
      <c r="D127" s="56" t="s">
        <v>625</v>
      </c>
      <c r="E127" s="56" t="s">
        <v>625</v>
      </c>
      <c r="F127" s="56" t="s">
        <v>237</v>
      </c>
    </row>
    <row r="128">
      <c r="A128" s="55" t="s">
        <v>637</v>
      </c>
      <c r="B128" s="55" t="s">
        <v>623</v>
      </c>
      <c r="C128" s="56" t="s">
        <v>638</v>
      </c>
      <c r="D128" s="56" t="s">
        <v>625</v>
      </c>
      <c r="E128" s="56" t="s">
        <v>625</v>
      </c>
      <c r="F128" s="56" t="s">
        <v>237</v>
      </c>
    </row>
    <row r="129">
      <c r="A129" s="55" t="s">
        <v>639</v>
      </c>
      <c r="B129" s="55" t="s">
        <v>623</v>
      </c>
      <c r="C129" s="56" t="s">
        <v>640</v>
      </c>
      <c r="D129" s="56" t="s">
        <v>625</v>
      </c>
      <c r="E129" s="56" t="s">
        <v>625</v>
      </c>
      <c r="F129" s="56" t="s">
        <v>237</v>
      </c>
    </row>
    <row r="130">
      <c r="A130" s="55" t="s">
        <v>641</v>
      </c>
      <c r="B130" s="55" t="s">
        <v>623</v>
      </c>
      <c r="C130" s="56" t="s">
        <v>642</v>
      </c>
      <c r="D130" s="56" t="s">
        <v>625</v>
      </c>
      <c r="E130" s="56" t="s">
        <v>625</v>
      </c>
      <c r="F130" s="56" t="s">
        <v>237</v>
      </c>
    </row>
    <row r="131">
      <c r="A131" s="55" t="s">
        <v>643</v>
      </c>
      <c r="B131" s="55" t="s">
        <v>623</v>
      </c>
      <c r="C131" s="56" t="s">
        <v>644</v>
      </c>
      <c r="D131" s="56" t="s">
        <v>625</v>
      </c>
      <c r="E131" s="56" t="s">
        <v>625</v>
      </c>
      <c r="F131" s="56" t="s">
        <v>237</v>
      </c>
    </row>
    <row r="132">
      <c r="A132" s="55" t="s">
        <v>645</v>
      </c>
      <c r="B132" s="55" t="s">
        <v>623</v>
      </c>
      <c r="C132" s="56" t="s">
        <v>646</v>
      </c>
      <c r="D132" s="56" t="s">
        <v>625</v>
      </c>
      <c r="E132" s="56" t="s">
        <v>625</v>
      </c>
      <c r="F132" s="56" t="s">
        <v>237</v>
      </c>
    </row>
    <row r="133">
      <c r="A133" s="55" t="s">
        <v>647</v>
      </c>
      <c r="B133" s="55" t="s">
        <v>623</v>
      </c>
      <c r="C133" s="56" t="s">
        <v>648</v>
      </c>
      <c r="D133" s="56" t="s">
        <v>625</v>
      </c>
      <c r="E133" s="56" t="s">
        <v>625</v>
      </c>
      <c r="F133" s="56" t="s">
        <v>255</v>
      </c>
    </row>
    <row r="134">
      <c r="A134" s="55" t="s">
        <v>649</v>
      </c>
      <c r="B134" s="55" t="s">
        <v>623</v>
      </c>
      <c r="C134" s="56" t="s">
        <v>650</v>
      </c>
      <c r="D134" s="56" t="s">
        <v>625</v>
      </c>
      <c r="E134" s="56" t="s">
        <v>625</v>
      </c>
      <c r="F134" s="56" t="s">
        <v>255</v>
      </c>
    </row>
    <row r="135">
      <c r="A135" s="55" t="s">
        <v>651</v>
      </c>
      <c r="B135" s="55" t="s">
        <v>652</v>
      </c>
      <c r="C135" s="56" t="s">
        <v>653</v>
      </c>
      <c r="D135" s="56" t="s">
        <v>654</v>
      </c>
      <c r="E135" s="56" t="s">
        <v>655</v>
      </c>
      <c r="F135" s="56" t="s">
        <v>237</v>
      </c>
    </row>
    <row r="136">
      <c r="A136" s="55" t="s">
        <v>656</v>
      </c>
      <c r="B136" s="55" t="s">
        <v>657</v>
      </c>
      <c r="C136" s="56" t="s">
        <v>658</v>
      </c>
      <c r="D136" s="56" t="s">
        <v>659</v>
      </c>
      <c r="E136" s="56" t="s">
        <v>660</v>
      </c>
      <c r="F136" s="56" t="s">
        <v>237</v>
      </c>
    </row>
    <row r="137">
      <c r="A137" s="55" t="s">
        <v>661</v>
      </c>
      <c r="B137" s="55" t="s">
        <v>662</v>
      </c>
      <c r="C137" s="56" t="s">
        <v>663</v>
      </c>
      <c r="D137" s="56" t="s">
        <v>664</v>
      </c>
      <c r="E137" s="56" t="s">
        <v>664</v>
      </c>
      <c r="F137" s="56" t="s">
        <v>237</v>
      </c>
    </row>
    <row r="138">
      <c r="A138" s="55" t="s">
        <v>665</v>
      </c>
      <c r="B138" s="55" t="s">
        <v>666</v>
      </c>
      <c r="C138" s="56" t="s">
        <v>667</v>
      </c>
      <c r="D138" s="56" t="s">
        <v>668</v>
      </c>
      <c r="E138" s="56" t="s">
        <v>669</v>
      </c>
      <c r="F138" s="56" t="s">
        <v>237</v>
      </c>
    </row>
    <row r="139">
      <c r="A139" s="55" t="s">
        <v>670</v>
      </c>
      <c r="B139" s="55" t="s">
        <v>671</v>
      </c>
      <c r="C139" s="56" t="s">
        <v>672</v>
      </c>
      <c r="D139" s="56" t="s">
        <v>673</v>
      </c>
      <c r="E139" s="56" t="s">
        <v>674</v>
      </c>
      <c r="F139" s="56" t="s">
        <v>237</v>
      </c>
    </row>
    <row r="140">
      <c r="A140" s="55" t="s">
        <v>675</v>
      </c>
      <c r="B140" s="55" t="s">
        <v>676</v>
      </c>
      <c r="C140" s="56" t="s">
        <v>677</v>
      </c>
      <c r="D140" s="56" t="s">
        <v>678</v>
      </c>
      <c r="E140" s="56" t="s">
        <v>678</v>
      </c>
      <c r="F140" s="56" t="s">
        <v>237</v>
      </c>
    </row>
    <row r="141">
      <c r="A141" s="55" t="s">
        <v>679</v>
      </c>
      <c r="B141" s="55" t="s">
        <v>680</v>
      </c>
      <c r="C141" s="56" t="s">
        <v>681</v>
      </c>
      <c r="D141" s="56" t="s">
        <v>682</v>
      </c>
      <c r="E141" s="56" t="s">
        <v>682</v>
      </c>
      <c r="F141" s="56" t="s">
        <v>237</v>
      </c>
    </row>
    <row r="142">
      <c r="A142" s="55" t="s">
        <v>683</v>
      </c>
      <c r="B142" s="55" t="s">
        <v>684</v>
      </c>
      <c r="C142" s="56" t="s">
        <v>685</v>
      </c>
      <c r="D142" s="56" t="s">
        <v>686</v>
      </c>
      <c r="E142" s="56" t="s">
        <v>686</v>
      </c>
      <c r="F142" s="56" t="s">
        <v>237</v>
      </c>
    </row>
    <row r="143">
      <c r="A143" s="55" t="s">
        <v>687</v>
      </c>
      <c r="B143" s="55" t="s">
        <v>688</v>
      </c>
      <c r="C143" s="56" t="s">
        <v>689</v>
      </c>
      <c r="D143" s="56" t="s">
        <v>690</v>
      </c>
      <c r="E143" s="56" t="s">
        <v>691</v>
      </c>
      <c r="F143" s="56" t="s">
        <v>237</v>
      </c>
    </row>
    <row r="144">
      <c r="A144" s="55" t="s">
        <v>692</v>
      </c>
      <c r="B144" s="55" t="s">
        <v>688</v>
      </c>
      <c r="C144" s="56" t="s">
        <v>693</v>
      </c>
      <c r="D144" s="56" t="s">
        <v>690</v>
      </c>
      <c r="E144" s="56" t="s">
        <v>691</v>
      </c>
      <c r="F144" s="56" t="s">
        <v>237</v>
      </c>
    </row>
    <row r="145">
      <c r="A145" s="55" t="s">
        <v>694</v>
      </c>
      <c r="B145" s="55" t="s">
        <v>239</v>
      </c>
      <c r="C145" s="56" t="s">
        <v>695</v>
      </c>
      <c r="D145" s="56" t="s">
        <v>76</v>
      </c>
      <c r="E145" s="56" t="s">
        <v>76</v>
      </c>
      <c r="F145" s="56" t="s">
        <v>696</v>
      </c>
    </row>
    <row r="146">
      <c r="A146" s="55" t="s">
        <v>697</v>
      </c>
      <c r="B146" s="55" t="s">
        <v>306</v>
      </c>
      <c r="C146" s="56" t="s">
        <v>698</v>
      </c>
      <c r="D146" s="56" t="s">
        <v>308</v>
      </c>
      <c r="E146" s="56" t="s">
        <v>308</v>
      </c>
      <c r="F146" s="56" t="s">
        <v>696</v>
      </c>
    </row>
    <row r="147">
      <c r="A147" s="55" t="s">
        <v>699</v>
      </c>
      <c r="B147" s="55" t="s">
        <v>318</v>
      </c>
      <c r="C147" s="56" t="s">
        <v>700</v>
      </c>
      <c r="D147" s="56" t="s">
        <v>320</v>
      </c>
      <c r="E147" s="56" t="s">
        <v>320</v>
      </c>
      <c r="F147" s="56" t="s">
        <v>696</v>
      </c>
    </row>
    <row r="148">
      <c r="A148" s="55" t="s">
        <v>701</v>
      </c>
      <c r="B148" s="55" t="s">
        <v>372</v>
      </c>
      <c r="C148" s="56" t="s">
        <v>702</v>
      </c>
      <c r="D148" s="56" t="s">
        <v>374</v>
      </c>
      <c r="E148" s="56" t="s">
        <v>374</v>
      </c>
      <c r="F148" s="56" t="s">
        <v>696</v>
      </c>
    </row>
    <row r="149">
      <c r="A149" s="55" t="s">
        <v>703</v>
      </c>
      <c r="B149" s="55" t="s">
        <v>392</v>
      </c>
      <c r="C149" s="56" t="s">
        <v>704</v>
      </c>
      <c r="D149" s="56" t="s">
        <v>394</v>
      </c>
      <c r="E149" s="56" t="s">
        <v>394</v>
      </c>
      <c r="F149" s="56" t="s">
        <v>696</v>
      </c>
    </row>
    <row r="150">
      <c r="A150" s="55" t="s">
        <v>705</v>
      </c>
      <c r="B150" s="55" t="s">
        <v>396</v>
      </c>
      <c r="C150" s="56" t="s">
        <v>706</v>
      </c>
      <c r="D150" s="56" t="s">
        <v>398</v>
      </c>
      <c r="E150" s="56" t="s">
        <v>398</v>
      </c>
      <c r="F150" s="56" t="s">
        <v>696</v>
      </c>
    </row>
    <row r="151">
      <c r="A151" s="55" t="s">
        <v>707</v>
      </c>
      <c r="B151" s="55" t="s">
        <v>708</v>
      </c>
      <c r="C151" s="56" t="s">
        <v>709</v>
      </c>
      <c r="D151" s="56" t="s">
        <v>414</v>
      </c>
      <c r="E151" s="56" t="s">
        <v>414</v>
      </c>
      <c r="F151" s="56" t="s">
        <v>696</v>
      </c>
    </row>
    <row r="152">
      <c r="A152" s="55" t="s">
        <v>710</v>
      </c>
      <c r="B152" s="55" t="s">
        <v>435</v>
      </c>
      <c r="C152" s="56" t="s">
        <v>711</v>
      </c>
      <c r="D152" s="56" t="s">
        <v>437</v>
      </c>
      <c r="E152" s="56" t="s">
        <v>437</v>
      </c>
      <c r="F152" s="56" t="s">
        <v>696</v>
      </c>
    </row>
    <row r="153">
      <c r="A153" s="55" t="s">
        <v>712</v>
      </c>
      <c r="B153" s="55" t="s">
        <v>484</v>
      </c>
      <c r="C153" s="56" t="s">
        <v>713</v>
      </c>
      <c r="D153" s="56" t="s">
        <v>486</v>
      </c>
      <c r="E153" s="56" t="s">
        <v>486</v>
      </c>
      <c r="F153" s="56" t="s">
        <v>696</v>
      </c>
    </row>
    <row r="154">
      <c r="A154" s="55" t="s">
        <v>714</v>
      </c>
      <c r="B154" s="55" t="s">
        <v>530</v>
      </c>
      <c r="C154" s="56" t="s">
        <v>715</v>
      </c>
      <c r="D154" s="56" t="s">
        <v>532</v>
      </c>
      <c r="E154" s="56" t="s">
        <v>532</v>
      </c>
      <c r="F154" s="56" t="s">
        <v>696</v>
      </c>
    </row>
    <row r="155">
      <c r="A155" s="55" t="s">
        <v>716</v>
      </c>
      <c r="B155" s="55" t="s">
        <v>534</v>
      </c>
      <c r="C155" s="56" t="s">
        <v>717</v>
      </c>
      <c r="D155" s="56" t="s">
        <v>536</v>
      </c>
      <c r="E155" s="56" t="s">
        <v>536</v>
      </c>
      <c r="F155" s="56" t="s">
        <v>696</v>
      </c>
    </row>
    <row r="156">
      <c r="A156" s="55" t="s">
        <v>718</v>
      </c>
      <c r="B156" s="55" t="s">
        <v>553</v>
      </c>
      <c r="C156" s="56" t="s">
        <v>719</v>
      </c>
      <c r="D156" s="56" t="s">
        <v>555</v>
      </c>
      <c r="E156" s="56" t="s">
        <v>555</v>
      </c>
      <c r="F156" s="56" t="s">
        <v>696</v>
      </c>
    </row>
    <row r="157">
      <c r="A157" s="55" t="s">
        <v>720</v>
      </c>
      <c r="B157" s="55" t="s">
        <v>597</v>
      </c>
      <c r="C157" s="56" t="s">
        <v>721</v>
      </c>
      <c r="D157" s="56" t="s">
        <v>599</v>
      </c>
      <c r="E157" s="56" t="s">
        <v>599</v>
      </c>
      <c r="F157" s="56" t="s">
        <v>696</v>
      </c>
    </row>
    <row r="158">
      <c r="A158" s="55" t="s">
        <v>722</v>
      </c>
      <c r="B158" s="55" t="s">
        <v>623</v>
      </c>
      <c r="C158" s="56" t="s">
        <v>723</v>
      </c>
      <c r="D158" s="56" t="s">
        <v>625</v>
      </c>
      <c r="E158" s="56" t="s">
        <v>625</v>
      </c>
      <c r="F158" s="56" t="s">
        <v>696</v>
      </c>
    </row>
    <row r="159">
      <c r="A159" s="55" t="s">
        <v>724</v>
      </c>
      <c r="B159" s="55" t="s">
        <v>623</v>
      </c>
      <c r="C159" s="56" t="s">
        <v>725</v>
      </c>
      <c r="D159" s="56" t="s">
        <v>625</v>
      </c>
      <c r="E159" s="56" t="s">
        <v>625</v>
      </c>
      <c r="F159" s="56" t="s">
        <v>696</v>
      </c>
    </row>
    <row r="160">
      <c r="A160" s="55" t="s">
        <v>726</v>
      </c>
      <c r="B160" s="55" t="s">
        <v>239</v>
      </c>
      <c r="C160" s="56" t="s">
        <v>727</v>
      </c>
      <c r="D160" s="56" t="s">
        <v>76</v>
      </c>
      <c r="E160" s="56" t="s">
        <v>76</v>
      </c>
      <c r="F160" s="56" t="s">
        <v>728</v>
      </c>
    </row>
    <row r="161">
      <c r="A161" s="55" t="s">
        <v>729</v>
      </c>
      <c r="B161" s="55" t="s">
        <v>239</v>
      </c>
      <c r="C161" s="56" t="s">
        <v>730</v>
      </c>
      <c r="D161" s="56" t="s">
        <v>76</v>
      </c>
      <c r="E161" s="56" t="s">
        <v>76</v>
      </c>
      <c r="F161" s="56" t="s">
        <v>728</v>
      </c>
    </row>
    <row r="162">
      <c r="A162" s="55" t="s">
        <v>731</v>
      </c>
      <c r="B162" s="55" t="s">
        <v>435</v>
      </c>
      <c r="C162" s="56" t="s">
        <v>732</v>
      </c>
      <c r="D162" s="56" t="s">
        <v>437</v>
      </c>
      <c r="E162" s="56" t="s">
        <v>437</v>
      </c>
      <c r="F162" s="56" t="s">
        <v>728</v>
      </c>
    </row>
    <row r="163">
      <c r="A163" s="55" t="s">
        <v>733</v>
      </c>
      <c r="B163" s="55" t="s">
        <v>623</v>
      </c>
      <c r="C163" s="56" t="s">
        <v>734</v>
      </c>
      <c r="D163" s="56" t="s">
        <v>625</v>
      </c>
      <c r="E163" s="56" t="s">
        <v>625</v>
      </c>
      <c r="F163" s="56" t="s">
        <v>728</v>
      </c>
    </row>
    <row r="164">
      <c r="A164" s="55" t="s">
        <v>735</v>
      </c>
      <c r="B164" s="55" t="s">
        <v>239</v>
      </c>
      <c r="C164" s="56" t="s">
        <v>736</v>
      </c>
      <c r="D164" s="56" t="s">
        <v>76</v>
      </c>
      <c r="E164" s="56" t="s">
        <v>76</v>
      </c>
      <c r="F164" s="56" t="s">
        <v>737</v>
      </c>
    </row>
    <row r="165">
      <c r="A165" s="55" t="s">
        <v>738</v>
      </c>
      <c r="B165" s="55" t="s">
        <v>435</v>
      </c>
      <c r="C165" s="56" t="s">
        <v>739</v>
      </c>
      <c r="D165" s="56" t="s">
        <v>437</v>
      </c>
      <c r="E165" s="56" t="s">
        <v>437</v>
      </c>
      <c r="F165" s="56" t="s">
        <v>737</v>
      </c>
    </row>
    <row r="166">
      <c r="A166" s="55" t="s">
        <v>740</v>
      </c>
      <c r="B166" s="55" t="s">
        <v>623</v>
      </c>
      <c r="C166" s="56" t="s">
        <v>741</v>
      </c>
      <c r="D166" s="56" t="s">
        <v>625</v>
      </c>
      <c r="E166" s="56" t="s">
        <v>625</v>
      </c>
      <c r="F166" s="56" t="s">
        <v>737</v>
      </c>
    </row>
    <row r="167">
      <c r="A167" s="55" t="s">
        <v>742</v>
      </c>
      <c r="B167" s="55" t="s">
        <v>239</v>
      </c>
      <c r="C167" s="56" t="s">
        <v>743</v>
      </c>
      <c r="D167" s="56" t="s">
        <v>76</v>
      </c>
      <c r="E167" s="56" t="s">
        <v>76</v>
      </c>
      <c r="F167" s="56" t="s">
        <v>744</v>
      </c>
    </row>
    <row r="168">
      <c r="A168" s="55" t="s">
        <v>745</v>
      </c>
      <c r="B168" s="55" t="s">
        <v>623</v>
      </c>
      <c r="C168" s="56" t="s">
        <v>746</v>
      </c>
      <c r="D168" s="56" t="s">
        <v>625</v>
      </c>
      <c r="E168" s="56" t="s">
        <v>625</v>
      </c>
      <c r="F168" s="56" t="s">
        <v>744</v>
      </c>
    </row>
    <row r="169">
      <c r="A169" s="55" t="s">
        <v>747</v>
      </c>
      <c r="B169" s="55" t="s">
        <v>748</v>
      </c>
      <c r="C169" s="56" t="s">
        <v>749</v>
      </c>
      <c r="D169" s="56" t="s">
        <v>750</v>
      </c>
      <c r="E169" s="56" t="s">
        <v>750</v>
      </c>
      <c r="F169" s="56" t="s">
        <v>237</v>
      </c>
    </row>
    <row r="170">
      <c r="A170" s="55" t="s">
        <v>751</v>
      </c>
      <c r="B170" s="55" t="s">
        <v>752</v>
      </c>
      <c r="C170" s="56" t="s">
        <v>753</v>
      </c>
      <c r="D170" s="56" t="s">
        <v>13</v>
      </c>
      <c r="E170" s="56" t="s">
        <v>13</v>
      </c>
      <c r="F170" s="56" t="s">
        <v>237</v>
      </c>
    </row>
    <row r="171">
      <c r="A171" s="55" t="s">
        <v>16</v>
      </c>
      <c r="B171" s="55" t="s">
        <v>754</v>
      </c>
      <c r="C171" s="56" t="s">
        <v>17</v>
      </c>
      <c r="D171" s="56" t="s">
        <v>755</v>
      </c>
      <c r="E171" s="56" t="s">
        <v>18</v>
      </c>
      <c r="F171" s="56" t="s">
        <v>237</v>
      </c>
    </row>
    <row r="172">
      <c r="A172" s="55" t="s">
        <v>756</v>
      </c>
      <c r="B172" s="55" t="s">
        <v>757</v>
      </c>
      <c r="C172" s="56" t="s">
        <v>758</v>
      </c>
      <c r="D172" s="56" t="s">
        <v>759</v>
      </c>
      <c r="E172" s="56" t="s">
        <v>760</v>
      </c>
      <c r="F172" s="56" t="s">
        <v>237</v>
      </c>
    </row>
    <row r="173">
      <c r="A173" s="55" t="s">
        <v>761</v>
      </c>
      <c r="B173" s="55" t="s">
        <v>762</v>
      </c>
      <c r="C173" s="56" t="s">
        <v>763</v>
      </c>
      <c r="D173" s="56" t="s">
        <v>764</v>
      </c>
      <c r="E173" s="56" t="s">
        <v>764</v>
      </c>
      <c r="F173" s="56" t="s">
        <v>237</v>
      </c>
    </row>
    <row r="174">
      <c r="A174" s="55" t="s">
        <v>20</v>
      </c>
      <c r="B174" s="55" t="s">
        <v>765</v>
      </c>
      <c r="C174" s="56" t="s">
        <v>21</v>
      </c>
      <c r="D174" s="56" t="s">
        <v>22</v>
      </c>
      <c r="E174" s="56" t="s">
        <v>22</v>
      </c>
      <c r="F174" s="56" t="s">
        <v>237</v>
      </c>
    </row>
    <row r="175">
      <c r="A175" s="55" t="s">
        <v>29</v>
      </c>
      <c r="B175" s="55" t="s">
        <v>766</v>
      </c>
      <c r="C175" s="56" t="s">
        <v>30</v>
      </c>
      <c r="D175" s="56" t="s">
        <v>25</v>
      </c>
      <c r="E175" s="56" t="s">
        <v>25</v>
      </c>
      <c r="F175" s="56" t="s">
        <v>237</v>
      </c>
    </row>
    <row r="176">
      <c r="A176" s="55" t="s">
        <v>767</v>
      </c>
      <c r="B176" s="55" t="s">
        <v>766</v>
      </c>
      <c r="C176" s="56" t="s">
        <v>768</v>
      </c>
      <c r="D176" s="56" t="s">
        <v>25</v>
      </c>
      <c r="E176" s="56" t="s">
        <v>25</v>
      </c>
      <c r="F176" s="56" t="s">
        <v>237</v>
      </c>
    </row>
    <row r="177">
      <c r="A177" s="55" t="s">
        <v>32</v>
      </c>
      <c r="B177" s="55" t="s">
        <v>769</v>
      </c>
      <c r="C177" s="56" t="s">
        <v>770</v>
      </c>
      <c r="D177" s="56" t="s">
        <v>771</v>
      </c>
      <c r="E177" s="56" t="s">
        <v>34</v>
      </c>
      <c r="F177" s="56" t="s">
        <v>237</v>
      </c>
    </row>
    <row r="178">
      <c r="A178" s="55" t="s">
        <v>36</v>
      </c>
      <c r="B178" s="55" t="s">
        <v>772</v>
      </c>
      <c r="C178" s="57" t="s">
        <v>37</v>
      </c>
      <c r="D178" s="56" t="s">
        <v>38</v>
      </c>
      <c r="E178" s="56" t="s">
        <v>38</v>
      </c>
      <c r="F178" s="56" t="s">
        <v>237</v>
      </c>
    </row>
    <row r="179">
      <c r="A179" s="55" t="s">
        <v>41</v>
      </c>
      <c r="B179" s="55" t="s">
        <v>773</v>
      </c>
      <c r="C179" s="56" t="s">
        <v>42</v>
      </c>
      <c r="D179" s="56" t="s">
        <v>774</v>
      </c>
      <c r="E179" s="56" t="s">
        <v>43</v>
      </c>
      <c r="F179" s="56" t="s">
        <v>237</v>
      </c>
    </row>
    <row r="180">
      <c r="A180" s="55" t="s">
        <v>775</v>
      </c>
      <c r="B180" s="55" t="s">
        <v>776</v>
      </c>
      <c r="C180" s="56" t="s">
        <v>777</v>
      </c>
      <c r="D180" s="56" t="s">
        <v>778</v>
      </c>
      <c r="E180" s="56" t="s">
        <v>779</v>
      </c>
      <c r="F180" s="56" t="s">
        <v>237</v>
      </c>
    </row>
    <row r="181">
      <c r="A181" s="55" t="s">
        <v>780</v>
      </c>
      <c r="B181" s="55" t="s">
        <v>781</v>
      </c>
      <c r="C181" s="56" t="s">
        <v>782</v>
      </c>
      <c r="D181" s="56" t="s">
        <v>47</v>
      </c>
      <c r="E181" s="56" t="s">
        <v>47</v>
      </c>
      <c r="F181" s="56" t="s">
        <v>237</v>
      </c>
    </row>
    <row r="182">
      <c r="A182" s="55" t="s">
        <v>783</v>
      </c>
      <c r="B182" s="55" t="s">
        <v>781</v>
      </c>
      <c r="C182" s="56" t="s">
        <v>784</v>
      </c>
      <c r="D182" s="56" t="s">
        <v>47</v>
      </c>
      <c r="E182" s="56" t="s">
        <v>47</v>
      </c>
      <c r="F182" s="56" t="s">
        <v>237</v>
      </c>
    </row>
    <row r="183">
      <c r="A183" s="55" t="s">
        <v>55</v>
      </c>
      <c r="B183" s="55" t="s">
        <v>785</v>
      </c>
      <c r="C183" s="56" t="s">
        <v>56</v>
      </c>
      <c r="D183" s="56" t="s">
        <v>786</v>
      </c>
      <c r="E183" s="56" t="s">
        <v>57</v>
      </c>
      <c r="F183" s="56" t="s">
        <v>237</v>
      </c>
    </row>
    <row r="184">
      <c r="A184" s="55" t="s">
        <v>787</v>
      </c>
      <c r="B184" s="55" t="s">
        <v>788</v>
      </c>
      <c r="C184" s="56" t="s">
        <v>789</v>
      </c>
      <c r="D184" s="56" t="s">
        <v>790</v>
      </c>
      <c r="E184" s="56" t="s">
        <v>791</v>
      </c>
      <c r="F184" s="56" t="s">
        <v>237</v>
      </c>
    </row>
    <row r="185">
      <c r="A185" s="55" t="s">
        <v>65</v>
      </c>
      <c r="B185" s="55" t="s">
        <v>792</v>
      </c>
      <c r="C185" s="56" t="s">
        <v>66</v>
      </c>
      <c r="D185" s="56" t="s">
        <v>61</v>
      </c>
      <c r="E185" s="56" t="s">
        <v>61</v>
      </c>
      <c r="F185" s="56" t="s">
        <v>237</v>
      </c>
    </row>
    <row r="186">
      <c r="A186" s="55" t="s">
        <v>70</v>
      </c>
      <c r="B186" s="55" t="s">
        <v>793</v>
      </c>
      <c r="C186" s="56" t="s">
        <v>794</v>
      </c>
      <c r="D186" s="56" t="s">
        <v>72</v>
      </c>
      <c r="E186" s="56" t="s">
        <v>72</v>
      </c>
      <c r="F186" s="56" t="s">
        <v>237</v>
      </c>
    </row>
    <row r="187">
      <c r="A187" s="55" t="s">
        <v>795</v>
      </c>
      <c r="B187" s="55" t="s">
        <v>796</v>
      </c>
      <c r="C187" s="56" t="s">
        <v>797</v>
      </c>
      <c r="D187" s="56" t="s">
        <v>798</v>
      </c>
      <c r="E187" s="56" t="s">
        <v>799</v>
      </c>
      <c r="F187" s="56" t="s">
        <v>237</v>
      </c>
    </row>
    <row r="188">
      <c r="A188" s="55" t="s">
        <v>73</v>
      </c>
      <c r="B188" s="55" t="s">
        <v>800</v>
      </c>
      <c r="C188" s="56" t="s">
        <v>74</v>
      </c>
      <c r="D188" s="56" t="s">
        <v>801</v>
      </c>
      <c r="E188" s="56" t="s">
        <v>75</v>
      </c>
      <c r="F188" s="56" t="s">
        <v>237</v>
      </c>
    </row>
    <row r="189">
      <c r="A189" s="55" t="s">
        <v>78</v>
      </c>
      <c r="B189" s="55" t="s">
        <v>802</v>
      </c>
      <c r="C189" s="56" t="s">
        <v>79</v>
      </c>
      <c r="D189" s="56" t="s">
        <v>803</v>
      </c>
      <c r="E189" s="56" t="s">
        <v>80</v>
      </c>
      <c r="F189" s="56" t="s">
        <v>237</v>
      </c>
    </row>
    <row r="190">
      <c r="A190" s="55" t="s">
        <v>104</v>
      </c>
      <c r="B190" s="55" t="s">
        <v>804</v>
      </c>
      <c r="C190" s="56" t="s">
        <v>105</v>
      </c>
      <c r="D190" s="56" t="s">
        <v>14</v>
      </c>
      <c r="E190" s="56" t="s">
        <v>14</v>
      </c>
      <c r="F190" s="56" t="s">
        <v>237</v>
      </c>
    </row>
    <row r="191">
      <c r="A191" s="55" t="s">
        <v>107</v>
      </c>
      <c r="B191" s="55" t="s">
        <v>804</v>
      </c>
      <c r="C191" s="56" t="s">
        <v>108</v>
      </c>
      <c r="D191" s="56" t="s">
        <v>14</v>
      </c>
      <c r="E191" s="56" t="s">
        <v>14</v>
      </c>
      <c r="F191" s="56" t="s">
        <v>237</v>
      </c>
    </row>
    <row r="192">
      <c r="A192" s="55" t="s">
        <v>109</v>
      </c>
      <c r="B192" s="55" t="s">
        <v>804</v>
      </c>
      <c r="C192" s="56" t="s">
        <v>110</v>
      </c>
      <c r="D192" s="56" t="s">
        <v>14</v>
      </c>
      <c r="E192" s="56" t="s">
        <v>14</v>
      </c>
      <c r="F192" s="56" t="s">
        <v>237</v>
      </c>
    </row>
    <row r="193">
      <c r="A193" s="55" t="s">
        <v>112</v>
      </c>
      <c r="B193" s="55" t="s">
        <v>804</v>
      </c>
      <c r="C193" s="56" t="s">
        <v>113</v>
      </c>
      <c r="D193" s="56" t="s">
        <v>14</v>
      </c>
      <c r="E193" s="56" t="s">
        <v>14</v>
      </c>
      <c r="F193" s="56" t="s">
        <v>237</v>
      </c>
    </row>
    <row r="194">
      <c r="A194" s="55" t="s">
        <v>115</v>
      </c>
      <c r="B194" s="55" t="s">
        <v>804</v>
      </c>
      <c r="C194" s="56" t="s">
        <v>116</v>
      </c>
      <c r="D194" s="56" t="s">
        <v>14</v>
      </c>
      <c r="E194" s="56" t="s">
        <v>14</v>
      </c>
      <c r="F194" s="56" t="s">
        <v>237</v>
      </c>
    </row>
    <row r="195">
      <c r="A195" s="55" t="s">
        <v>122</v>
      </c>
      <c r="B195" s="55" t="s">
        <v>804</v>
      </c>
      <c r="C195" s="56" t="s">
        <v>123</v>
      </c>
      <c r="D195" s="56" t="s">
        <v>14</v>
      </c>
      <c r="E195" s="56" t="s">
        <v>14</v>
      </c>
      <c r="F195" s="56" t="s">
        <v>255</v>
      </c>
    </row>
    <row r="196">
      <c r="A196" s="55" t="s">
        <v>129</v>
      </c>
      <c r="B196" s="55" t="s">
        <v>804</v>
      </c>
      <c r="C196" s="56" t="s">
        <v>130</v>
      </c>
      <c r="D196" s="56" t="s">
        <v>14</v>
      </c>
      <c r="E196" s="56" t="s">
        <v>14</v>
      </c>
      <c r="F196" s="56" t="s">
        <v>237</v>
      </c>
    </row>
    <row r="197">
      <c r="A197" s="55" t="s">
        <v>132</v>
      </c>
      <c r="B197" s="55" t="s">
        <v>804</v>
      </c>
      <c r="C197" s="56" t="s">
        <v>133</v>
      </c>
      <c r="D197" s="56" t="s">
        <v>14</v>
      </c>
      <c r="E197" s="56" t="s">
        <v>14</v>
      </c>
      <c r="F197" s="56" t="s">
        <v>237</v>
      </c>
    </row>
    <row r="198">
      <c r="A198" s="55" t="s">
        <v>138</v>
      </c>
      <c r="B198" s="55" t="s">
        <v>804</v>
      </c>
      <c r="C198" s="56" t="s">
        <v>139</v>
      </c>
      <c r="D198" s="56" t="s">
        <v>14</v>
      </c>
      <c r="E198" s="56" t="s">
        <v>14</v>
      </c>
      <c r="F198" s="56" t="s">
        <v>237</v>
      </c>
    </row>
    <row r="199">
      <c r="A199" s="55" t="s">
        <v>142</v>
      </c>
      <c r="B199" s="55" t="s">
        <v>804</v>
      </c>
      <c r="C199" s="56" t="s">
        <v>143</v>
      </c>
      <c r="D199" s="56" t="s">
        <v>14</v>
      </c>
      <c r="E199" s="56" t="s">
        <v>14</v>
      </c>
      <c r="F199" s="56" t="s">
        <v>237</v>
      </c>
    </row>
    <row r="200">
      <c r="A200" s="55" t="s">
        <v>805</v>
      </c>
      <c r="B200" s="55" t="s">
        <v>806</v>
      </c>
      <c r="C200" s="56" t="s">
        <v>807</v>
      </c>
      <c r="D200" s="56" t="s">
        <v>808</v>
      </c>
      <c r="E200" s="56" t="s">
        <v>808</v>
      </c>
      <c r="F200" s="56" t="s">
        <v>237</v>
      </c>
    </row>
    <row r="201">
      <c r="A201" s="55" t="s">
        <v>149</v>
      </c>
      <c r="B201" s="55" t="s">
        <v>809</v>
      </c>
      <c r="C201" s="56" t="s">
        <v>150</v>
      </c>
      <c r="D201" s="56" t="s">
        <v>151</v>
      </c>
      <c r="E201" s="56" t="s">
        <v>151</v>
      </c>
      <c r="F201" s="56" t="s">
        <v>237</v>
      </c>
    </row>
    <row r="202">
      <c r="A202" s="55" t="s">
        <v>153</v>
      </c>
      <c r="B202" s="55" t="s">
        <v>810</v>
      </c>
      <c r="C202" s="56" t="s">
        <v>154</v>
      </c>
      <c r="D202" s="56" t="s">
        <v>155</v>
      </c>
      <c r="E202" s="56" t="s">
        <v>155</v>
      </c>
      <c r="F202" s="56" t="s">
        <v>237</v>
      </c>
    </row>
    <row r="203">
      <c r="A203" s="55" t="s">
        <v>811</v>
      </c>
      <c r="B203" s="55" t="s">
        <v>810</v>
      </c>
      <c r="C203" s="56" t="s">
        <v>812</v>
      </c>
      <c r="D203" s="56" t="s">
        <v>155</v>
      </c>
      <c r="E203" s="56" t="s">
        <v>155</v>
      </c>
      <c r="F203" s="56" t="s">
        <v>237</v>
      </c>
    </row>
    <row r="204">
      <c r="A204" s="55" t="s">
        <v>160</v>
      </c>
      <c r="B204" s="55" t="s">
        <v>810</v>
      </c>
      <c r="C204" s="56" t="s">
        <v>161</v>
      </c>
      <c r="D204" s="56" t="s">
        <v>155</v>
      </c>
      <c r="E204" s="56" t="s">
        <v>155</v>
      </c>
      <c r="F204" s="56" t="s">
        <v>237</v>
      </c>
    </row>
    <row r="205">
      <c r="A205" s="55" t="s">
        <v>813</v>
      </c>
      <c r="B205" s="55" t="s">
        <v>810</v>
      </c>
      <c r="C205" s="56" t="s">
        <v>814</v>
      </c>
      <c r="D205" s="56" t="s">
        <v>155</v>
      </c>
      <c r="E205" s="56" t="s">
        <v>155</v>
      </c>
      <c r="F205" s="56" t="s">
        <v>255</v>
      </c>
    </row>
    <row r="206">
      <c r="A206" s="55" t="s">
        <v>815</v>
      </c>
      <c r="B206" s="55" t="s">
        <v>816</v>
      </c>
      <c r="C206" s="56" t="s">
        <v>817</v>
      </c>
      <c r="D206" s="56" t="s">
        <v>818</v>
      </c>
      <c r="E206" s="56" t="s">
        <v>818</v>
      </c>
      <c r="F206" s="56" t="s">
        <v>237</v>
      </c>
    </row>
    <row r="207">
      <c r="A207" s="55" t="s">
        <v>819</v>
      </c>
      <c r="B207" s="55" t="s">
        <v>820</v>
      </c>
      <c r="C207" s="56" t="s">
        <v>821</v>
      </c>
      <c r="D207" s="56" t="s">
        <v>822</v>
      </c>
      <c r="E207" s="56" t="s">
        <v>822</v>
      </c>
      <c r="F207" s="56" t="s">
        <v>237</v>
      </c>
    </row>
    <row r="208">
      <c r="A208" s="55" t="s">
        <v>169</v>
      </c>
      <c r="B208" s="55" t="s">
        <v>823</v>
      </c>
      <c r="C208" s="56" t="s">
        <v>794</v>
      </c>
      <c r="D208" s="56" t="s">
        <v>824</v>
      </c>
      <c r="E208" s="56" t="s">
        <v>170</v>
      </c>
      <c r="F208" s="56" t="s">
        <v>237</v>
      </c>
    </row>
    <row r="209">
      <c r="A209" s="55" t="s">
        <v>825</v>
      </c>
      <c r="B209" s="55" t="s">
        <v>826</v>
      </c>
      <c r="C209" s="56" t="s">
        <v>827</v>
      </c>
      <c r="D209" s="56" t="s">
        <v>828</v>
      </c>
      <c r="E209" s="56" t="s">
        <v>828</v>
      </c>
      <c r="F209" s="56" t="s">
        <v>237</v>
      </c>
    </row>
    <row r="210">
      <c r="A210" s="55" t="s">
        <v>829</v>
      </c>
      <c r="B210" s="55" t="s">
        <v>830</v>
      </c>
      <c r="C210" s="56" t="s">
        <v>831</v>
      </c>
      <c r="D210" s="56" t="s">
        <v>832</v>
      </c>
      <c r="E210" s="56" t="s">
        <v>832</v>
      </c>
      <c r="F210" s="56" t="s">
        <v>237</v>
      </c>
    </row>
    <row r="211">
      <c r="A211" s="55" t="s">
        <v>180</v>
      </c>
      <c r="B211" s="55" t="s">
        <v>833</v>
      </c>
      <c r="C211" s="56" t="s">
        <v>181</v>
      </c>
      <c r="D211" s="56" t="s">
        <v>182</v>
      </c>
      <c r="E211" s="56" t="s">
        <v>182</v>
      </c>
      <c r="F211" s="56" t="s">
        <v>237</v>
      </c>
    </row>
    <row r="212">
      <c r="A212" s="55" t="s">
        <v>187</v>
      </c>
      <c r="B212" s="55" t="s">
        <v>834</v>
      </c>
      <c r="C212" s="56" t="s">
        <v>188</v>
      </c>
      <c r="D212" s="56" t="s">
        <v>186</v>
      </c>
      <c r="E212" s="56" t="s">
        <v>186</v>
      </c>
      <c r="F212" s="56" t="s">
        <v>237</v>
      </c>
    </row>
    <row r="213">
      <c r="A213" s="55" t="s">
        <v>835</v>
      </c>
      <c r="B213" s="55" t="s">
        <v>836</v>
      </c>
      <c r="C213" s="56" t="s">
        <v>837</v>
      </c>
      <c r="D213" s="56" t="s">
        <v>191</v>
      </c>
      <c r="E213" s="56" t="s">
        <v>191</v>
      </c>
      <c r="F213" s="56" t="s">
        <v>237</v>
      </c>
    </row>
    <row r="214">
      <c r="A214" s="55" t="s">
        <v>192</v>
      </c>
      <c r="B214" s="55" t="s">
        <v>836</v>
      </c>
      <c r="C214" s="56" t="s">
        <v>193</v>
      </c>
      <c r="D214" s="56" t="s">
        <v>191</v>
      </c>
      <c r="E214" s="56" t="s">
        <v>191</v>
      </c>
      <c r="F214" s="56" t="s">
        <v>237</v>
      </c>
    </row>
    <row r="215">
      <c r="A215" s="55" t="s">
        <v>195</v>
      </c>
      <c r="B215" s="55" t="s">
        <v>838</v>
      </c>
      <c r="C215" s="56" t="s">
        <v>196</v>
      </c>
      <c r="D215" s="56" t="s">
        <v>197</v>
      </c>
      <c r="E215" s="56" t="s">
        <v>197</v>
      </c>
      <c r="F215" s="56" t="s">
        <v>237</v>
      </c>
    </row>
    <row r="216">
      <c r="A216" s="55" t="s">
        <v>198</v>
      </c>
      <c r="B216" s="55" t="s">
        <v>838</v>
      </c>
      <c r="C216" s="56" t="s">
        <v>199</v>
      </c>
      <c r="D216" s="56" t="s">
        <v>197</v>
      </c>
      <c r="E216" s="56" t="s">
        <v>197</v>
      </c>
      <c r="F216" s="56" t="s">
        <v>237</v>
      </c>
    </row>
    <row r="217">
      <c r="A217" s="55" t="s">
        <v>204</v>
      </c>
      <c r="B217" s="55" t="s">
        <v>839</v>
      </c>
      <c r="C217" s="56" t="s">
        <v>205</v>
      </c>
      <c r="D217" s="56" t="s">
        <v>206</v>
      </c>
      <c r="E217" s="56" t="s">
        <v>206</v>
      </c>
      <c r="F217" s="56" t="s">
        <v>237</v>
      </c>
    </row>
    <row r="218">
      <c r="A218" s="55" t="s">
        <v>840</v>
      </c>
      <c r="B218" s="55" t="s">
        <v>841</v>
      </c>
      <c r="C218" s="56" t="s">
        <v>842</v>
      </c>
      <c r="D218" s="56" t="s">
        <v>209</v>
      </c>
      <c r="E218" s="56" t="s">
        <v>209</v>
      </c>
      <c r="F218" s="56" t="s">
        <v>237</v>
      </c>
    </row>
    <row r="219">
      <c r="A219" s="55" t="s">
        <v>207</v>
      </c>
      <c r="B219" s="55" t="s">
        <v>841</v>
      </c>
      <c r="C219" s="56" t="s">
        <v>208</v>
      </c>
      <c r="D219" s="56" t="s">
        <v>209</v>
      </c>
      <c r="E219" s="56" t="s">
        <v>209</v>
      </c>
      <c r="F219" s="56" t="s">
        <v>237</v>
      </c>
    </row>
    <row r="220">
      <c r="A220" s="55" t="s">
        <v>215</v>
      </c>
      <c r="B220" s="55" t="s">
        <v>843</v>
      </c>
      <c r="C220" s="56" t="s">
        <v>216</v>
      </c>
      <c r="D220" s="56" t="s">
        <v>217</v>
      </c>
      <c r="E220" s="56" t="s">
        <v>217</v>
      </c>
      <c r="F220" s="56" t="s">
        <v>237</v>
      </c>
    </row>
    <row r="221">
      <c r="A221" s="55" t="s">
        <v>220</v>
      </c>
      <c r="B221" s="55" t="s">
        <v>843</v>
      </c>
      <c r="C221" s="56" t="s">
        <v>221</v>
      </c>
      <c r="D221" s="56" t="s">
        <v>217</v>
      </c>
      <c r="E221" s="56" t="s">
        <v>217</v>
      </c>
      <c r="F221" s="56" t="s">
        <v>237</v>
      </c>
    </row>
    <row r="222">
      <c r="A222" s="55" t="s">
        <v>844</v>
      </c>
      <c r="B222" s="55" t="s">
        <v>845</v>
      </c>
      <c r="C222" s="56" t="s">
        <v>846</v>
      </c>
      <c r="D222" s="56" t="s">
        <v>847</v>
      </c>
      <c r="E222" s="56" t="s">
        <v>847</v>
      </c>
      <c r="F222" s="56" t="s">
        <v>237</v>
      </c>
    </row>
    <row r="223">
      <c r="A223" s="55" t="s">
        <v>848</v>
      </c>
      <c r="B223" s="55" t="s">
        <v>766</v>
      </c>
      <c r="C223" s="56" t="s">
        <v>849</v>
      </c>
      <c r="D223" s="56" t="s">
        <v>25</v>
      </c>
      <c r="E223" s="56" t="s">
        <v>25</v>
      </c>
      <c r="F223" s="56" t="s">
        <v>696</v>
      </c>
    </row>
    <row r="224">
      <c r="A224" s="55" t="s">
        <v>850</v>
      </c>
      <c r="B224" s="55" t="s">
        <v>781</v>
      </c>
      <c r="C224" s="56" t="s">
        <v>851</v>
      </c>
      <c r="D224" s="56" t="s">
        <v>47</v>
      </c>
      <c r="E224" s="56" t="s">
        <v>47</v>
      </c>
      <c r="F224" s="56" t="s">
        <v>696</v>
      </c>
    </row>
    <row r="225">
      <c r="A225" s="55" t="s">
        <v>136</v>
      </c>
      <c r="B225" s="55" t="s">
        <v>804</v>
      </c>
      <c r="C225" s="56" t="s">
        <v>137</v>
      </c>
      <c r="D225" s="56" t="s">
        <v>14</v>
      </c>
      <c r="E225" s="56" t="s">
        <v>14</v>
      </c>
      <c r="F225" s="56" t="s">
        <v>696</v>
      </c>
    </row>
    <row r="226">
      <c r="A226" s="55" t="s">
        <v>852</v>
      </c>
      <c r="B226" s="55" t="s">
        <v>810</v>
      </c>
      <c r="C226" s="56" t="s">
        <v>853</v>
      </c>
      <c r="D226" s="56" t="s">
        <v>155</v>
      </c>
      <c r="E226" s="56" t="s">
        <v>155</v>
      </c>
      <c r="F226" s="56" t="s">
        <v>696</v>
      </c>
    </row>
    <row r="227">
      <c r="A227" s="55" t="s">
        <v>854</v>
      </c>
      <c r="B227" s="55" t="s">
        <v>836</v>
      </c>
      <c r="C227" s="56" t="s">
        <v>855</v>
      </c>
      <c r="D227" s="56" t="s">
        <v>191</v>
      </c>
      <c r="E227" s="56" t="s">
        <v>191</v>
      </c>
      <c r="F227" s="56" t="s">
        <v>696</v>
      </c>
    </row>
    <row r="228">
      <c r="A228" s="55" t="s">
        <v>856</v>
      </c>
      <c r="B228" s="55" t="s">
        <v>838</v>
      </c>
      <c r="C228" s="56" t="s">
        <v>857</v>
      </c>
      <c r="D228" s="56" t="s">
        <v>197</v>
      </c>
      <c r="E228" s="56" t="s">
        <v>197</v>
      </c>
      <c r="F228" s="56" t="s">
        <v>696</v>
      </c>
    </row>
    <row r="229">
      <c r="A229" s="55" t="s">
        <v>858</v>
      </c>
      <c r="B229" s="55" t="s">
        <v>843</v>
      </c>
      <c r="C229" s="56" t="s">
        <v>859</v>
      </c>
      <c r="D229" s="56" t="s">
        <v>217</v>
      </c>
      <c r="E229" s="56" t="s">
        <v>217</v>
      </c>
      <c r="F229" s="56" t="s">
        <v>696</v>
      </c>
    </row>
    <row r="230">
      <c r="A230" s="55" t="s">
        <v>860</v>
      </c>
      <c r="B230" s="55" t="s">
        <v>804</v>
      </c>
      <c r="C230" s="56" t="s">
        <v>861</v>
      </c>
      <c r="D230" s="56" t="s">
        <v>14</v>
      </c>
      <c r="E230" s="56" t="s">
        <v>14</v>
      </c>
      <c r="F230" s="56" t="s">
        <v>728</v>
      </c>
    </row>
    <row r="231">
      <c r="A231" s="55" t="s">
        <v>862</v>
      </c>
      <c r="B231" s="55" t="s">
        <v>804</v>
      </c>
      <c r="C231" s="56" t="s">
        <v>863</v>
      </c>
      <c r="D231" s="56" t="s">
        <v>14</v>
      </c>
      <c r="E231" s="56" t="s">
        <v>14</v>
      </c>
      <c r="F231" s="56" t="s">
        <v>728</v>
      </c>
    </row>
    <row r="232">
      <c r="A232" s="55" t="s">
        <v>864</v>
      </c>
      <c r="B232" s="55" t="s">
        <v>804</v>
      </c>
      <c r="C232" s="56" t="s">
        <v>865</v>
      </c>
      <c r="D232" s="56" t="s">
        <v>14</v>
      </c>
      <c r="E232" s="56" t="s">
        <v>14</v>
      </c>
      <c r="F232" s="56" t="s">
        <v>737</v>
      </c>
    </row>
    <row r="233">
      <c r="A233" s="55" t="s">
        <v>118</v>
      </c>
      <c r="B233" s="55" t="s">
        <v>804</v>
      </c>
      <c r="C233" s="56" t="s">
        <v>119</v>
      </c>
      <c r="D233" s="56" t="s">
        <v>14</v>
      </c>
      <c r="E233" s="56" t="s">
        <v>14</v>
      </c>
      <c r="F233" s="56" t="s">
        <v>744</v>
      </c>
    </row>
    <row r="234">
      <c r="A234" s="55" t="s">
        <v>866</v>
      </c>
      <c r="B234" s="55" t="s">
        <v>867</v>
      </c>
      <c r="C234" s="56" t="s">
        <v>868</v>
      </c>
      <c r="D234" s="56" t="s">
        <v>869</v>
      </c>
      <c r="E234" s="56" t="s">
        <v>869</v>
      </c>
      <c r="F234" s="56" t="s">
        <v>237</v>
      </c>
    </row>
    <row r="235">
      <c r="A235" s="55" t="s">
        <v>870</v>
      </c>
      <c r="B235" s="55" t="s">
        <v>871</v>
      </c>
      <c r="C235" s="56" t="s">
        <v>872</v>
      </c>
      <c r="D235" s="56" t="s">
        <v>873</v>
      </c>
      <c r="E235" s="56" t="s">
        <v>873</v>
      </c>
      <c r="F235" s="56" t="s">
        <v>237</v>
      </c>
    </row>
    <row r="236">
      <c r="A236" s="55" t="s">
        <v>874</v>
      </c>
      <c r="B236" s="55" t="s">
        <v>875</v>
      </c>
      <c r="C236" s="56" t="s">
        <v>876</v>
      </c>
      <c r="D236" s="56" t="s">
        <v>877</v>
      </c>
      <c r="E236" s="56" t="s">
        <v>878</v>
      </c>
      <c r="F236" s="56" t="s">
        <v>237</v>
      </c>
    </row>
    <row r="237">
      <c r="A237" s="55" t="s">
        <v>879</v>
      </c>
      <c r="B237" s="55" t="s">
        <v>880</v>
      </c>
      <c r="C237" s="56" t="s">
        <v>881</v>
      </c>
      <c r="D237" s="56" t="s">
        <v>882</v>
      </c>
      <c r="E237" s="56" t="s">
        <v>882</v>
      </c>
      <c r="F237" s="56" t="s">
        <v>237</v>
      </c>
    </row>
    <row r="238">
      <c r="A238" s="55" t="s">
        <v>883</v>
      </c>
      <c r="B238" s="55" t="s">
        <v>884</v>
      </c>
      <c r="C238" s="56" t="s">
        <v>885</v>
      </c>
      <c r="D238" s="56" t="s">
        <v>886</v>
      </c>
      <c r="E238" s="56" t="s">
        <v>886</v>
      </c>
      <c r="F238" s="56" t="s">
        <v>237</v>
      </c>
    </row>
    <row r="239">
      <c r="A239" s="55" t="s">
        <v>887</v>
      </c>
      <c r="B239" s="55" t="s">
        <v>888</v>
      </c>
      <c r="C239" s="56" t="s">
        <v>889</v>
      </c>
      <c r="D239" s="56" t="s">
        <v>890</v>
      </c>
      <c r="E239" s="56" t="s">
        <v>891</v>
      </c>
      <c r="F239" s="56" t="s">
        <v>237</v>
      </c>
    </row>
    <row r="240">
      <c r="A240" s="55" t="s">
        <v>892</v>
      </c>
      <c r="B240" s="55" t="s">
        <v>888</v>
      </c>
      <c r="C240" s="56" t="s">
        <v>893</v>
      </c>
      <c r="D240" s="56" t="s">
        <v>890</v>
      </c>
      <c r="E240" s="56" t="s">
        <v>891</v>
      </c>
      <c r="F240" s="56" t="s">
        <v>237</v>
      </c>
    </row>
    <row r="241">
      <c r="A241" s="55" t="s">
        <v>894</v>
      </c>
      <c r="B241" s="55" t="s">
        <v>895</v>
      </c>
      <c r="C241" s="56" t="s">
        <v>896</v>
      </c>
      <c r="D241" s="56" t="s">
        <v>897</v>
      </c>
      <c r="E241" s="56" t="s">
        <v>897</v>
      </c>
      <c r="F241" s="56" t="s">
        <v>237</v>
      </c>
    </row>
    <row r="242">
      <c r="A242" s="55" t="s">
        <v>898</v>
      </c>
      <c r="B242" s="55" t="s">
        <v>899</v>
      </c>
      <c r="C242" s="56" t="s">
        <v>900</v>
      </c>
      <c r="D242" s="56" t="s">
        <v>901</v>
      </c>
      <c r="E242" s="56" t="s">
        <v>901</v>
      </c>
      <c r="F242" s="56" t="s">
        <v>237</v>
      </c>
    </row>
    <row r="243">
      <c r="A243" s="55" t="s">
        <v>902</v>
      </c>
      <c r="B243" s="55" t="s">
        <v>903</v>
      </c>
      <c r="C243" s="56" t="s">
        <v>904</v>
      </c>
      <c r="D243" s="56" t="s">
        <v>905</v>
      </c>
      <c r="E243" s="56" t="s">
        <v>906</v>
      </c>
      <c r="F243" s="56" t="s">
        <v>237</v>
      </c>
    </row>
    <row r="244">
      <c r="A244" s="55" t="s">
        <v>907</v>
      </c>
      <c r="B244" s="55" t="s">
        <v>908</v>
      </c>
      <c r="C244" s="56" t="s">
        <v>909</v>
      </c>
      <c r="D244" s="56" t="s">
        <v>910</v>
      </c>
      <c r="E244" s="56" t="s">
        <v>910</v>
      </c>
      <c r="F244" s="56" t="s">
        <v>237</v>
      </c>
    </row>
    <row r="245">
      <c r="A245" s="55" t="s">
        <v>911</v>
      </c>
      <c r="B245" s="55" t="s">
        <v>912</v>
      </c>
      <c r="C245" s="56" t="s">
        <v>913</v>
      </c>
      <c r="D245" s="56" t="s">
        <v>914</v>
      </c>
      <c r="E245" s="56" t="s">
        <v>914</v>
      </c>
      <c r="F245" s="56" t="s">
        <v>237</v>
      </c>
    </row>
    <row r="246">
      <c r="A246" s="55" t="s">
        <v>915</v>
      </c>
      <c r="B246" s="55" t="s">
        <v>916</v>
      </c>
      <c r="C246" s="56" t="s">
        <v>917</v>
      </c>
      <c r="D246" s="56" t="s">
        <v>918</v>
      </c>
      <c r="E246" s="56" t="s">
        <v>919</v>
      </c>
      <c r="F246" s="56" t="s">
        <v>237</v>
      </c>
    </row>
    <row r="247">
      <c r="A247" s="55" t="s">
        <v>920</v>
      </c>
      <c r="B247" s="55" t="s">
        <v>916</v>
      </c>
      <c r="C247" s="56" t="s">
        <v>921</v>
      </c>
      <c r="D247" s="56" t="s">
        <v>918</v>
      </c>
      <c r="E247" s="56" t="s">
        <v>919</v>
      </c>
      <c r="F247" s="56" t="s">
        <v>237</v>
      </c>
    </row>
    <row r="248">
      <c r="A248" s="55" t="s">
        <v>922</v>
      </c>
      <c r="B248" s="55" t="s">
        <v>923</v>
      </c>
      <c r="C248" s="56" t="s">
        <v>601</v>
      </c>
      <c r="D248" s="56" t="s">
        <v>924</v>
      </c>
      <c r="E248" s="56" t="s">
        <v>924</v>
      </c>
      <c r="F248" s="56" t="s">
        <v>237</v>
      </c>
    </row>
    <row r="249">
      <c r="A249" s="55" t="s">
        <v>925</v>
      </c>
      <c r="B249" s="55" t="s">
        <v>923</v>
      </c>
      <c r="C249" s="56" t="s">
        <v>926</v>
      </c>
      <c r="D249" s="56" t="s">
        <v>924</v>
      </c>
      <c r="E249" s="56" t="s">
        <v>924</v>
      </c>
      <c r="F249" s="56" t="s">
        <v>237</v>
      </c>
    </row>
    <row r="250">
      <c r="A250" s="55" t="s">
        <v>927</v>
      </c>
      <c r="B250" s="55" t="s">
        <v>928</v>
      </c>
      <c r="C250" s="56" t="s">
        <v>929</v>
      </c>
      <c r="D250" s="56" t="s">
        <v>88</v>
      </c>
      <c r="E250" s="56" t="s">
        <v>88</v>
      </c>
      <c r="F250" s="56" t="s">
        <v>237</v>
      </c>
    </row>
    <row r="251">
      <c r="A251" s="55" t="s">
        <v>930</v>
      </c>
      <c r="B251" s="55" t="s">
        <v>928</v>
      </c>
      <c r="C251" s="56" t="s">
        <v>416</v>
      </c>
      <c r="D251" s="56" t="s">
        <v>88</v>
      </c>
      <c r="E251" s="56" t="s">
        <v>88</v>
      </c>
      <c r="F251" s="56" t="s">
        <v>237</v>
      </c>
    </row>
    <row r="252">
      <c r="A252" s="55" t="s">
        <v>931</v>
      </c>
      <c r="B252" s="55" t="s">
        <v>928</v>
      </c>
      <c r="C252" s="56" t="s">
        <v>240</v>
      </c>
      <c r="D252" s="56" t="s">
        <v>88</v>
      </c>
      <c r="E252" s="56" t="s">
        <v>88</v>
      </c>
      <c r="F252" s="56" t="s">
        <v>237</v>
      </c>
    </row>
    <row r="253">
      <c r="A253" s="55" t="s">
        <v>932</v>
      </c>
      <c r="B253" s="55" t="s">
        <v>928</v>
      </c>
      <c r="C253" s="56" t="s">
        <v>933</v>
      </c>
      <c r="D253" s="56" t="s">
        <v>88</v>
      </c>
      <c r="E253" s="56" t="s">
        <v>88</v>
      </c>
      <c r="F253" s="56" t="s">
        <v>237</v>
      </c>
    </row>
    <row r="254">
      <c r="A254" s="55" t="s">
        <v>934</v>
      </c>
      <c r="B254" s="55" t="s">
        <v>928</v>
      </c>
      <c r="C254" s="56" t="s">
        <v>935</v>
      </c>
      <c r="D254" s="56" t="s">
        <v>88</v>
      </c>
      <c r="E254" s="56" t="s">
        <v>88</v>
      </c>
      <c r="F254" s="56" t="s">
        <v>237</v>
      </c>
    </row>
    <row r="255">
      <c r="A255" s="55" t="s">
        <v>936</v>
      </c>
      <c r="B255" s="55" t="s">
        <v>928</v>
      </c>
      <c r="C255" s="56" t="s">
        <v>937</v>
      </c>
      <c r="D255" s="56" t="s">
        <v>88</v>
      </c>
      <c r="E255" s="56" t="s">
        <v>88</v>
      </c>
      <c r="F255" s="56" t="s">
        <v>237</v>
      </c>
    </row>
    <row r="256">
      <c r="A256" s="55" t="s">
        <v>938</v>
      </c>
      <c r="B256" s="55" t="s">
        <v>928</v>
      </c>
      <c r="C256" s="56" t="s">
        <v>939</v>
      </c>
      <c r="D256" s="56" t="s">
        <v>88</v>
      </c>
      <c r="E256" s="56" t="s">
        <v>88</v>
      </c>
      <c r="F256" s="56" t="s">
        <v>237</v>
      </c>
    </row>
    <row r="257">
      <c r="A257" s="55" t="s">
        <v>940</v>
      </c>
      <c r="B257" s="55" t="s">
        <v>928</v>
      </c>
      <c r="C257" s="56" t="s">
        <v>941</v>
      </c>
      <c r="D257" s="56" t="s">
        <v>88</v>
      </c>
      <c r="E257" s="56" t="s">
        <v>88</v>
      </c>
      <c r="F257" s="56" t="s">
        <v>237</v>
      </c>
    </row>
    <row r="258">
      <c r="A258" s="55" t="s">
        <v>942</v>
      </c>
      <c r="B258" s="55" t="s">
        <v>928</v>
      </c>
      <c r="C258" s="56" t="s">
        <v>943</v>
      </c>
      <c r="D258" s="56" t="s">
        <v>88</v>
      </c>
      <c r="E258" s="56" t="s">
        <v>88</v>
      </c>
      <c r="F258" s="56" t="s">
        <v>237</v>
      </c>
    </row>
    <row r="259">
      <c r="A259" s="55" t="s">
        <v>944</v>
      </c>
      <c r="B259" s="55" t="s">
        <v>928</v>
      </c>
      <c r="C259" s="56" t="s">
        <v>945</v>
      </c>
      <c r="D259" s="56" t="s">
        <v>88</v>
      </c>
      <c r="E259" s="56" t="s">
        <v>88</v>
      </c>
      <c r="F259" s="56" t="s">
        <v>255</v>
      </c>
    </row>
    <row r="260">
      <c r="A260" s="55" t="s">
        <v>946</v>
      </c>
      <c r="B260" s="55" t="s">
        <v>928</v>
      </c>
      <c r="C260" s="56" t="s">
        <v>947</v>
      </c>
      <c r="D260" s="56" t="s">
        <v>88</v>
      </c>
      <c r="E260" s="56" t="s">
        <v>88</v>
      </c>
      <c r="F260" s="56" t="s">
        <v>237</v>
      </c>
    </row>
    <row r="261">
      <c r="A261" s="55" t="s">
        <v>948</v>
      </c>
      <c r="B261" s="55" t="s">
        <v>928</v>
      </c>
      <c r="C261" s="56" t="s">
        <v>949</v>
      </c>
      <c r="D261" s="56" t="s">
        <v>88</v>
      </c>
      <c r="E261" s="56" t="s">
        <v>88</v>
      </c>
      <c r="F261" s="56" t="s">
        <v>237</v>
      </c>
    </row>
    <row r="262">
      <c r="A262" s="55" t="s">
        <v>950</v>
      </c>
      <c r="B262" s="55" t="s">
        <v>928</v>
      </c>
      <c r="C262" s="56" t="s">
        <v>951</v>
      </c>
      <c r="D262" s="56" t="s">
        <v>88</v>
      </c>
      <c r="E262" s="56" t="s">
        <v>88</v>
      </c>
      <c r="F262" s="56" t="s">
        <v>237</v>
      </c>
    </row>
    <row r="263">
      <c r="A263" s="55" t="s">
        <v>952</v>
      </c>
      <c r="B263" s="55" t="s">
        <v>953</v>
      </c>
      <c r="C263" s="56" t="s">
        <v>954</v>
      </c>
      <c r="D263" s="56" t="s">
        <v>955</v>
      </c>
      <c r="E263" s="56" t="s">
        <v>956</v>
      </c>
      <c r="F263" s="56" t="s">
        <v>237</v>
      </c>
    </row>
    <row r="264">
      <c r="A264" s="55" t="s">
        <v>957</v>
      </c>
      <c r="B264" s="55" t="s">
        <v>958</v>
      </c>
      <c r="C264" s="56" t="s">
        <v>959</v>
      </c>
      <c r="D264" s="56" t="s">
        <v>960</v>
      </c>
      <c r="E264" s="56" t="s">
        <v>960</v>
      </c>
      <c r="F264" s="56" t="s">
        <v>237</v>
      </c>
    </row>
    <row r="265">
      <c r="A265" s="55" t="s">
        <v>961</v>
      </c>
      <c r="B265" s="55" t="s">
        <v>962</v>
      </c>
      <c r="C265" s="56" t="s">
        <v>963</v>
      </c>
      <c r="D265" s="56" t="s">
        <v>964</v>
      </c>
      <c r="E265" s="56" t="s">
        <v>965</v>
      </c>
      <c r="F265" s="56" t="s">
        <v>237</v>
      </c>
    </row>
    <row r="266">
      <c r="A266" s="55" t="s">
        <v>966</v>
      </c>
      <c r="B266" s="55" t="s">
        <v>967</v>
      </c>
      <c r="C266" s="56" t="s">
        <v>968</v>
      </c>
      <c r="D266" s="56" t="s">
        <v>969</v>
      </c>
      <c r="E266" s="56" t="s">
        <v>969</v>
      </c>
      <c r="F266" s="56" t="s">
        <v>237</v>
      </c>
    </row>
    <row r="267">
      <c r="A267" s="55" t="s">
        <v>970</v>
      </c>
      <c r="B267" s="55" t="s">
        <v>967</v>
      </c>
      <c r="C267" s="56" t="s">
        <v>971</v>
      </c>
      <c r="D267" s="56" t="s">
        <v>969</v>
      </c>
      <c r="E267" s="56" t="s">
        <v>969</v>
      </c>
      <c r="F267" s="56" t="s">
        <v>237</v>
      </c>
    </row>
    <row r="268">
      <c r="A268" s="55" t="s">
        <v>972</v>
      </c>
      <c r="B268" s="55" t="s">
        <v>967</v>
      </c>
      <c r="C268" s="56" t="s">
        <v>973</v>
      </c>
      <c r="D268" s="56" t="s">
        <v>969</v>
      </c>
      <c r="E268" s="56" t="s">
        <v>969</v>
      </c>
      <c r="F268" s="56" t="s">
        <v>237</v>
      </c>
    </row>
    <row r="269">
      <c r="A269" s="55" t="s">
        <v>974</v>
      </c>
      <c r="B269" s="55" t="s">
        <v>975</v>
      </c>
      <c r="C269" s="56" t="s">
        <v>976</v>
      </c>
      <c r="D269" s="56" t="s">
        <v>977</v>
      </c>
      <c r="E269" s="56" t="s">
        <v>977</v>
      </c>
      <c r="F269" s="56" t="s">
        <v>237</v>
      </c>
    </row>
    <row r="270">
      <c r="A270" s="55" t="s">
        <v>978</v>
      </c>
      <c r="B270" s="55" t="s">
        <v>979</v>
      </c>
      <c r="C270" s="56" t="s">
        <v>980</v>
      </c>
      <c r="D270" s="56" t="s">
        <v>981</v>
      </c>
      <c r="E270" s="56" t="s">
        <v>981</v>
      </c>
      <c r="F270" s="56" t="s">
        <v>237</v>
      </c>
    </row>
    <row r="271">
      <c r="A271" s="55" t="s">
        <v>982</v>
      </c>
      <c r="B271" s="55" t="s">
        <v>983</v>
      </c>
      <c r="C271" s="56" t="s">
        <v>984</v>
      </c>
      <c r="D271" s="56" t="s">
        <v>985</v>
      </c>
      <c r="E271" s="56" t="s">
        <v>985</v>
      </c>
      <c r="F271" s="56" t="s">
        <v>237</v>
      </c>
    </row>
    <row r="272">
      <c r="A272" s="55" t="s">
        <v>986</v>
      </c>
      <c r="B272" s="55" t="s">
        <v>983</v>
      </c>
      <c r="C272" s="56" t="s">
        <v>987</v>
      </c>
      <c r="D272" s="56" t="s">
        <v>985</v>
      </c>
      <c r="E272" s="56" t="s">
        <v>985</v>
      </c>
      <c r="F272" s="56" t="s">
        <v>237</v>
      </c>
    </row>
    <row r="273">
      <c r="A273" s="55" t="s">
        <v>988</v>
      </c>
      <c r="B273" s="55" t="s">
        <v>899</v>
      </c>
      <c r="C273" s="56" t="s">
        <v>989</v>
      </c>
      <c r="D273" s="56" t="s">
        <v>901</v>
      </c>
      <c r="E273" s="56" t="s">
        <v>901</v>
      </c>
      <c r="F273" s="56" t="s">
        <v>696</v>
      </c>
    </row>
    <row r="274">
      <c r="A274" s="55" t="s">
        <v>990</v>
      </c>
      <c r="B274" s="55" t="s">
        <v>916</v>
      </c>
      <c r="C274" s="56" t="s">
        <v>991</v>
      </c>
      <c r="D274" s="56" t="s">
        <v>918</v>
      </c>
      <c r="E274" s="56" t="s">
        <v>919</v>
      </c>
      <c r="F274" s="56" t="s">
        <v>696</v>
      </c>
    </row>
    <row r="275">
      <c r="A275" s="55" t="s">
        <v>992</v>
      </c>
      <c r="B275" s="55" t="s">
        <v>923</v>
      </c>
      <c r="C275" s="56" t="s">
        <v>993</v>
      </c>
      <c r="D275" s="56" t="s">
        <v>924</v>
      </c>
      <c r="E275" s="56" t="s">
        <v>924</v>
      </c>
      <c r="F275" s="56" t="s">
        <v>696</v>
      </c>
    </row>
    <row r="276">
      <c r="A276" s="55" t="s">
        <v>994</v>
      </c>
      <c r="B276" s="55" t="s">
        <v>928</v>
      </c>
      <c r="C276" s="56" t="s">
        <v>995</v>
      </c>
      <c r="D276" s="56" t="s">
        <v>88</v>
      </c>
      <c r="E276" s="56" t="s">
        <v>88</v>
      </c>
      <c r="F276" s="56" t="s">
        <v>696</v>
      </c>
    </row>
    <row r="277">
      <c r="A277" s="55" t="s">
        <v>996</v>
      </c>
      <c r="B277" s="55" t="s">
        <v>928</v>
      </c>
      <c r="C277" s="56" t="s">
        <v>997</v>
      </c>
      <c r="D277" s="56" t="s">
        <v>88</v>
      </c>
      <c r="E277" s="56" t="s">
        <v>88</v>
      </c>
      <c r="F277" s="56" t="s">
        <v>696</v>
      </c>
    </row>
    <row r="278">
      <c r="A278" s="55" t="s">
        <v>998</v>
      </c>
      <c r="B278" s="55" t="s">
        <v>958</v>
      </c>
      <c r="C278" s="56" t="s">
        <v>999</v>
      </c>
      <c r="D278" s="56" t="s">
        <v>960</v>
      </c>
      <c r="E278" s="56" t="s">
        <v>960</v>
      </c>
      <c r="F278" s="56" t="s">
        <v>696</v>
      </c>
    </row>
    <row r="279">
      <c r="A279" s="55" t="s">
        <v>1000</v>
      </c>
      <c r="B279" s="55" t="s">
        <v>967</v>
      </c>
      <c r="C279" s="56" t="s">
        <v>1001</v>
      </c>
      <c r="D279" s="56" t="s">
        <v>969</v>
      </c>
      <c r="E279" s="56" t="s">
        <v>969</v>
      </c>
      <c r="F279" s="56" t="s">
        <v>696</v>
      </c>
    </row>
    <row r="280">
      <c r="A280" s="55" t="s">
        <v>1002</v>
      </c>
      <c r="B280" s="55" t="s">
        <v>928</v>
      </c>
      <c r="C280" s="56" t="s">
        <v>1003</v>
      </c>
      <c r="D280" s="56" t="s">
        <v>88</v>
      </c>
      <c r="E280" s="56" t="s">
        <v>88</v>
      </c>
      <c r="F280" s="56" t="s">
        <v>728</v>
      </c>
    </row>
    <row r="281">
      <c r="A281" s="55" t="s">
        <v>1004</v>
      </c>
      <c r="B281" s="55" t="s">
        <v>928</v>
      </c>
      <c r="C281" s="56" t="s">
        <v>1005</v>
      </c>
      <c r="D281" s="56" t="s">
        <v>88</v>
      </c>
      <c r="E281" s="56" t="s">
        <v>88</v>
      </c>
      <c r="F281" s="56" t="s">
        <v>737</v>
      </c>
    </row>
    <row r="282">
      <c r="A282" s="55" t="s">
        <v>1006</v>
      </c>
      <c r="B282" s="55" t="s">
        <v>928</v>
      </c>
      <c r="C282" s="56" t="s">
        <v>1007</v>
      </c>
      <c r="D282" s="56" t="s">
        <v>88</v>
      </c>
      <c r="E282" s="56" t="s">
        <v>88</v>
      </c>
      <c r="F282" s="56" t="s">
        <v>744</v>
      </c>
    </row>
    <row r="283">
      <c r="A283" s="55" t="s">
        <v>1008</v>
      </c>
      <c r="B283" s="55" t="s">
        <v>1009</v>
      </c>
      <c r="C283" s="56" t="s">
        <v>1010</v>
      </c>
      <c r="D283" s="56" t="s">
        <v>1011</v>
      </c>
      <c r="E283" s="56" t="s">
        <v>1011</v>
      </c>
      <c r="F283" s="56" t="s">
        <v>237</v>
      </c>
    </row>
    <row r="284">
      <c r="A284" s="55" t="s">
        <v>1012</v>
      </c>
      <c r="B284" s="55" t="s">
        <v>1009</v>
      </c>
      <c r="C284" s="56" t="s">
        <v>1013</v>
      </c>
      <c r="D284" s="56" t="s">
        <v>1011</v>
      </c>
      <c r="E284" s="56" t="s">
        <v>1011</v>
      </c>
      <c r="F284" s="56" t="s">
        <v>237</v>
      </c>
    </row>
    <row r="285">
      <c r="A285" s="55" t="s">
        <v>1014</v>
      </c>
      <c r="B285" s="55" t="s">
        <v>1015</v>
      </c>
      <c r="C285" s="56" t="s">
        <v>1016</v>
      </c>
      <c r="D285" s="56" t="s">
        <v>1017</v>
      </c>
      <c r="E285" s="56" t="s">
        <v>1017</v>
      </c>
      <c r="F285" s="56" t="s">
        <v>237</v>
      </c>
    </row>
    <row r="286">
      <c r="A286" s="55" t="s">
        <v>1018</v>
      </c>
      <c r="B286" s="55" t="s">
        <v>1015</v>
      </c>
      <c r="C286" s="56" t="s">
        <v>1019</v>
      </c>
      <c r="D286" s="56" t="s">
        <v>1017</v>
      </c>
      <c r="E286" s="56" t="s">
        <v>1017</v>
      </c>
      <c r="F286" s="56" t="s">
        <v>237</v>
      </c>
    </row>
    <row r="287">
      <c r="A287" s="55" t="s">
        <v>1020</v>
      </c>
      <c r="B287" s="55" t="s">
        <v>1015</v>
      </c>
      <c r="C287" s="56" t="s">
        <v>1021</v>
      </c>
      <c r="D287" s="56" t="s">
        <v>1017</v>
      </c>
      <c r="E287" s="56" t="s">
        <v>1017</v>
      </c>
      <c r="F287" s="56" t="s">
        <v>237</v>
      </c>
    </row>
    <row r="288">
      <c r="A288" s="55" t="s">
        <v>1022</v>
      </c>
      <c r="B288" s="55" t="s">
        <v>1023</v>
      </c>
      <c r="C288" s="56" t="s">
        <v>1024</v>
      </c>
      <c r="D288" s="56" t="s">
        <v>1025</v>
      </c>
      <c r="E288" s="56" t="s">
        <v>1025</v>
      </c>
      <c r="F288" s="56" t="s">
        <v>237</v>
      </c>
    </row>
    <row r="289">
      <c r="A289" s="55" t="s">
        <v>1026</v>
      </c>
      <c r="B289" s="55" t="s">
        <v>1027</v>
      </c>
      <c r="C289" s="56" t="s">
        <v>1028</v>
      </c>
      <c r="D289" s="56" t="s">
        <v>1029</v>
      </c>
      <c r="E289" s="56" t="s">
        <v>1029</v>
      </c>
      <c r="F289" s="56" t="s">
        <v>237</v>
      </c>
    </row>
    <row r="290">
      <c r="A290" s="55" t="s">
        <v>1030</v>
      </c>
      <c r="B290" s="55" t="s">
        <v>1031</v>
      </c>
      <c r="C290" s="56" t="s">
        <v>1032</v>
      </c>
      <c r="D290" s="56" t="s">
        <v>1033</v>
      </c>
      <c r="E290" s="56" t="s">
        <v>1034</v>
      </c>
      <c r="F290" s="56" t="s">
        <v>237</v>
      </c>
    </row>
    <row r="291">
      <c r="A291" s="55" t="s">
        <v>1035</v>
      </c>
      <c r="B291" s="55" t="s">
        <v>1036</v>
      </c>
      <c r="C291" s="56" t="s">
        <v>1037</v>
      </c>
      <c r="D291" s="56" t="s">
        <v>1038</v>
      </c>
      <c r="E291" s="56" t="s">
        <v>1038</v>
      </c>
      <c r="F291" s="56" t="s">
        <v>237</v>
      </c>
    </row>
    <row r="292">
      <c r="A292" s="55" t="s">
        <v>1039</v>
      </c>
      <c r="B292" s="55" t="s">
        <v>1036</v>
      </c>
      <c r="C292" s="56" t="s">
        <v>1040</v>
      </c>
      <c r="D292" s="56" t="s">
        <v>1038</v>
      </c>
      <c r="E292" s="56" t="s">
        <v>1038</v>
      </c>
      <c r="F292" s="56" t="s">
        <v>237</v>
      </c>
    </row>
    <row r="293">
      <c r="A293" s="55" t="s">
        <v>1041</v>
      </c>
      <c r="B293" s="55" t="s">
        <v>1042</v>
      </c>
      <c r="C293" s="56" t="s">
        <v>1043</v>
      </c>
      <c r="D293" s="56" t="s">
        <v>1044</v>
      </c>
      <c r="E293" s="56" t="s">
        <v>1044</v>
      </c>
      <c r="F293" s="56" t="s">
        <v>237</v>
      </c>
    </row>
    <row r="294">
      <c r="A294" s="55" t="s">
        <v>1045</v>
      </c>
      <c r="B294" s="55" t="s">
        <v>1046</v>
      </c>
      <c r="C294" s="56" t="s">
        <v>1047</v>
      </c>
      <c r="D294" s="56" t="s">
        <v>1048</v>
      </c>
      <c r="E294" s="56" t="s">
        <v>1048</v>
      </c>
      <c r="F294" s="56" t="s">
        <v>237</v>
      </c>
    </row>
    <row r="295">
      <c r="A295" s="55" t="s">
        <v>1049</v>
      </c>
      <c r="B295" s="55" t="s">
        <v>1046</v>
      </c>
      <c r="C295" s="56" t="s">
        <v>1050</v>
      </c>
      <c r="D295" s="56" t="s">
        <v>1048</v>
      </c>
      <c r="E295" s="56" t="s">
        <v>1048</v>
      </c>
      <c r="F295" s="56" t="s">
        <v>237</v>
      </c>
    </row>
    <row r="296">
      <c r="A296" s="55" t="s">
        <v>1051</v>
      </c>
      <c r="B296" s="55" t="s">
        <v>1052</v>
      </c>
      <c r="C296" s="56" t="s">
        <v>1053</v>
      </c>
      <c r="D296" s="56" t="s">
        <v>1054</v>
      </c>
      <c r="E296" s="56" t="s">
        <v>1054</v>
      </c>
      <c r="F296" s="56" t="s">
        <v>237</v>
      </c>
    </row>
    <row r="297">
      <c r="A297" s="55" t="s">
        <v>1055</v>
      </c>
      <c r="B297" s="55" t="s">
        <v>1052</v>
      </c>
      <c r="C297" s="56" t="s">
        <v>1056</v>
      </c>
      <c r="D297" s="56" t="s">
        <v>1054</v>
      </c>
      <c r="E297" s="56" t="s">
        <v>1054</v>
      </c>
      <c r="F297" s="56" t="s">
        <v>237</v>
      </c>
    </row>
    <row r="298">
      <c r="A298" s="55" t="s">
        <v>1057</v>
      </c>
      <c r="B298" s="55" t="s">
        <v>1058</v>
      </c>
      <c r="C298" s="56" t="s">
        <v>1059</v>
      </c>
      <c r="D298" s="56" t="s">
        <v>1060</v>
      </c>
      <c r="E298" s="56" t="s">
        <v>1060</v>
      </c>
      <c r="F298" s="56" t="s">
        <v>237</v>
      </c>
    </row>
    <row r="299">
      <c r="A299" s="55" t="s">
        <v>1061</v>
      </c>
      <c r="B299" s="55" t="s">
        <v>1058</v>
      </c>
      <c r="C299" s="56" t="s">
        <v>1062</v>
      </c>
      <c r="D299" s="56" t="s">
        <v>1060</v>
      </c>
      <c r="E299" s="56" t="s">
        <v>1060</v>
      </c>
      <c r="F299" s="56" t="s">
        <v>237</v>
      </c>
    </row>
    <row r="300">
      <c r="A300" s="55" t="s">
        <v>1063</v>
      </c>
      <c r="B300" s="55" t="s">
        <v>1064</v>
      </c>
      <c r="C300" s="56" t="s">
        <v>1065</v>
      </c>
      <c r="D300" s="56" t="s">
        <v>1066</v>
      </c>
      <c r="E300" s="56" t="s">
        <v>1066</v>
      </c>
      <c r="F300" s="56" t="s">
        <v>237</v>
      </c>
    </row>
    <row r="301">
      <c r="A301" s="55" t="s">
        <v>1067</v>
      </c>
      <c r="B301" s="55" t="s">
        <v>1064</v>
      </c>
      <c r="C301" s="56" t="s">
        <v>1068</v>
      </c>
      <c r="D301" s="56" t="s">
        <v>1066</v>
      </c>
      <c r="E301" s="56" t="s">
        <v>1066</v>
      </c>
      <c r="F301" s="56" t="s">
        <v>237</v>
      </c>
    </row>
    <row r="302">
      <c r="A302" s="55" t="s">
        <v>1069</v>
      </c>
      <c r="B302" s="55" t="s">
        <v>1064</v>
      </c>
      <c r="C302" s="56" t="s">
        <v>1070</v>
      </c>
      <c r="D302" s="56" t="s">
        <v>1066</v>
      </c>
      <c r="E302" s="56" t="s">
        <v>1066</v>
      </c>
      <c r="F302" s="56" t="s">
        <v>237</v>
      </c>
    </row>
    <row r="303">
      <c r="A303" s="55" t="s">
        <v>1071</v>
      </c>
      <c r="B303" s="55" t="s">
        <v>1072</v>
      </c>
      <c r="C303" s="56" t="s">
        <v>1073</v>
      </c>
      <c r="D303" s="56" t="s">
        <v>1074</v>
      </c>
      <c r="E303" s="56" t="s">
        <v>1075</v>
      </c>
      <c r="F303" s="56" t="s">
        <v>237</v>
      </c>
    </row>
    <row r="304">
      <c r="A304" s="55" t="s">
        <v>1076</v>
      </c>
      <c r="B304" s="55" t="s">
        <v>1077</v>
      </c>
      <c r="C304" s="56" t="s">
        <v>1078</v>
      </c>
      <c r="D304" s="56" t="s">
        <v>1079</v>
      </c>
      <c r="E304" s="56" t="s">
        <v>1080</v>
      </c>
      <c r="F304" s="56" t="s">
        <v>237</v>
      </c>
    </row>
    <row r="305">
      <c r="A305" s="55" t="s">
        <v>1081</v>
      </c>
      <c r="B305" s="55" t="s">
        <v>1082</v>
      </c>
      <c r="C305" s="56" t="s">
        <v>1083</v>
      </c>
      <c r="D305" s="56" t="s">
        <v>1084</v>
      </c>
      <c r="E305" s="56" t="s">
        <v>1084</v>
      </c>
      <c r="F305" s="56" t="s">
        <v>237</v>
      </c>
    </row>
    <row r="306">
      <c r="A306" s="55" t="s">
        <v>1085</v>
      </c>
      <c r="B306" s="55" t="s">
        <v>1086</v>
      </c>
      <c r="C306" s="56" t="s">
        <v>1087</v>
      </c>
      <c r="D306" s="56" t="s">
        <v>1088</v>
      </c>
      <c r="E306" s="56" t="s">
        <v>1088</v>
      </c>
      <c r="F306" s="56" t="s">
        <v>237</v>
      </c>
    </row>
    <row r="307">
      <c r="A307" s="55" t="s">
        <v>1089</v>
      </c>
      <c r="B307" s="55" t="s">
        <v>1090</v>
      </c>
      <c r="C307" s="56" t="s">
        <v>1091</v>
      </c>
      <c r="D307" s="56" t="s">
        <v>1092</v>
      </c>
      <c r="E307" s="56" t="s">
        <v>1092</v>
      </c>
      <c r="F307" s="56" t="s">
        <v>237</v>
      </c>
    </row>
    <row r="308">
      <c r="A308" s="55" t="s">
        <v>1093</v>
      </c>
      <c r="B308" s="55" t="s">
        <v>1090</v>
      </c>
      <c r="C308" s="56" t="s">
        <v>1094</v>
      </c>
      <c r="D308" s="56" t="s">
        <v>1092</v>
      </c>
      <c r="E308" s="56" t="s">
        <v>1092</v>
      </c>
      <c r="F308" s="56" t="s">
        <v>237</v>
      </c>
    </row>
    <row r="309">
      <c r="A309" s="55" t="s">
        <v>1095</v>
      </c>
      <c r="B309" s="55" t="s">
        <v>1096</v>
      </c>
      <c r="C309" s="56" t="s">
        <v>1097</v>
      </c>
      <c r="D309" s="56" t="s">
        <v>1098</v>
      </c>
      <c r="E309" s="56" t="s">
        <v>1098</v>
      </c>
      <c r="F309" s="56" t="s">
        <v>237</v>
      </c>
    </row>
    <row r="310">
      <c r="A310" s="55" t="s">
        <v>1099</v>
      </c>
      <c r="B310" s="55" t="s">
        <v>1096</v>
      </c>
      <c r="C310" s="56" t="s">
        <v>1100</v>
      </c>
      <c r="D310" s="56" t="s">
        <v>1098</v>
      </c>
      <c r="E310" s="56" t="s">
        <v>1098</v>
      </c>
      <c r="F310" s="56" t="s">
        <v>237</v>
      </c>
    </row>
    <row r="311">
      <c r="A311" s="55" t="s">
        <v>1101</v>
      </c>
      <c r="B311" s="55" t="s">
        <v>1102</v>
      </c>
      <c r="C311" s="56" t="s">
        <v>1103</v>
      </c>
      <c r="D311" s="56" t="s">
        <v>1104</v>
      </c>
      <c r="E311" s="56" t="s">
        <v>1104</v>
      </c>
      <c r="F311" s="56" t="s">
        <v>237</v>
      </c>
    </row>
    <row r="312">
      <c r="A312" s="55" t="s">
        <v>1105</v>
      </c>
      <c r="B312" s="55" t="s">
        <v>1102</v>
      </c>
      <c r="C312" s="56" t="s">
        <v>1106</v>
      </c>
      <c r="D312" s="56" t="s">
        <v>1104</v>
      </c>
      <c r="E312" s="56" t="s">
        <v>1104</v>
      </c>
      <c r="F312" s="56" t="s">
        <v>237</v>
      </c>
    </row>
    <row r="313">
      <c r="A313" s="55" t="s">
        <v>1107</v>
      </c>
      <c r="B313" s="55" t="s">
        <v>1102</v>
      </c>
      <c r="C313" s="56" t="s">
        <v>1108</v>
      </c>
      <c r="D313" s="56" t="s">
        <v>1104</v>
      </c>
      <c r="E313" s="56" t="s">
        <v>1104</v>
      </c>
      <c r="F313" s="56" t="s">
        <v>237</v>
      </c>
    </row>
    <row r="314">
      <c r="A314" s="55" t="s">
        <v>1109</v>
      </c>
      <c r="B314" s="55" t="s">
        <v>1110</v>
      </c>
      <c r="C314" s="56" t="s">
        <v>1111</v>
      </c>
      <c r="D314" s="56" t="s">
        <v>1112</v>
      </c>
      <c r="E314" s="56" t="s">
        <v>1112</v>
      </c>
      <c r="F314" s="56" t="s">
        <v>237</v>
      </c>
    </row>
    <row r="315">
      <c r="A315" s="55" t="s">
        <v>1113</v>
      </c>
      <c r="B315" s="55" t="s">
        <v>1114</v>
      </c>
      <c r="C315" s="56" t="s">
        <v>1115</v>
      </c>
      <c r="D315" s="56" t="s">
        <v>1116</v>
      </c>
      <c r="E315" s="56" t="s">
        <v>1117</v>
      </c>
      <c r="F315" s="56" t="s">
        <v>237</v>
      </c>
    </row>
    <row r="316">
      <c r="A316" s="55" t="s">
        <v>1118</v>
      </c>
      <c r="B316" s="55" t="s">
        <v>1119</v>
      </c>
      <c r="C316" s="56" t="s">
        <v>1120</v>
      </c>
      <c r="D316" s="56" t="s">
        <v>1121</v>
      </c>
      <c r="E316" s="56" t="s">
        <v>1121</v>
      </c>
      <c r="F316" s="56" t="s">
        <v>237</v>
      </c>
    </row>
    <row r="317">
      <c r="A317" s="55" t="s">
        <v>1122</v>
      </c>
      <c r="B317" s="55" t="s">
        <v>1119</v>
      </c>
      <c r="C317" s="56" t="s">
        <v>1123</v>
      </c>
      <c r="D317" s="56" t="s">
        <v>1121</v>
      </c>
      <c r="E317" s="56" t="s">
        <v>1121</v>
      </c>
      <c r="F317" s="56" t="s">
        <v>237</v>
      </c>
    </row>
    <row r="318">
      <c r="A318" s="55" t="s">
        <v>1124</v>
      </c>
      <c r="B318" s="55" t="s">
        <v>1125</v>
      </c>
      <c r="C318" s="56" t="s">
        <v>1126</v>
      </c>
      <c r="D318" s="56" t="s">
        <v>1127</v>
      </c>
      <c r="E318" s="56" t="s">
        <v>1127</v>
      </c>
      <c r="F318" s="56" t="s">
        <v>237</v>
      </c>
    </row>
    <row r="319">
      <c r="A319" s="55" t="s">
        <v>1128</v>
      </c>
      <c r="B319" s="55" t="s">
        <v>1129</v>
      </c>
      <c r="C319" s="56" t="s">
        <v>1130</v>
      </c>
      <c r="D319" s="56" t="s">
        <v>1131</v>
      </c>
      <c r="E319" s="56" t="s">
        <v>1132</v>
      </c>
      <c r="F319" s="56" t="s">
        <v>237</v>
      </c>
    </row>
    <row r="320">
      <c r="A320" s="55" t="s">
        <v>1133</v>
      </c>
      <c r="B320" s="55" t="s">
        <v>1134</v>
      </c>
      <c r="C320" s="56" t="s">
        <v>1135</v>
      </c>
      <c r="D320" s="56" t="s">
        <v>1136</v>
      </c>
      <c r="E320" s="56" t="s">
        <v>1137</v>
      </c>
      <c r="F320" s="56" t="s">
        <v>237</v>
      </c>
    </row>
    <row r="321">
      <c r="A321" s="55" t="s">
        <v>1138</v>
      </c>
      <c r="B321" s="55" t="s">
        <v>1139</v>
      </c>
      <c r="C321" s="56" t="s">
        <v>1140</v>
      </c>
      <c r="D321" s="56" t="s">
        <v>1141</v>
      </c>
      <c r="E321" s="56" t="s">
        <v>1141</v>
      </c>
      <c r="F321" s="56" t="s">
        <v>237</v>
      </c>
    </row>
    <row r="322">
      <c r="A322" s="55" t="s">
        <v>1142</v>
      </c>
      <c r="B322" s="55" t="s">
        <v>1139</v>
      </c>
      <c r="C322" s="56" t="s">
        <v>1143</v>
      </c>
      <c r="D322" s="56" t="s">
        <v>1141</v>
      </c>
      <c r="E322" s="56" t="s">
        <v>1141</v>
      </c>
      <c r="F322" s="56" t="s">
        <v>237</v>
      </c>
    </row>
    <row r="323">
      <c r="A323" s="55" t="s">
        <v>1144</v>
      </c>
      <c r="B323" s="55" t="s">
        <v>1139</v>
      </c>
      <c r="C323" s="56" t="s">
        <v>1145</v>
      </c>
      <c r="D323" s="56" t="s">
        <v>1141</v>
      </c>
      <c r="E323" s="56" t="s">
        <v>1141</v>
      </c>
      <c r="F323" s="56" t="s">
        <v>237</v>
      </c>
    </row>
    <row r="324">
      <c r="A324" s="55" t="s">
        <v>1146</v>
      </c>
      <c r="B324" s="55" t="s">
        <v>1139</v>
      </c>
      <c r="C324" s="56" t="s">
        <v>1147</v>
      </c>
      <c r="D324" s="56" t="s">
        <v>1141</v>
      </c>
      <c r="E324" s="56" t="s">
        <v>1141</v>
      </c>
      <c r="F324" s="56" t="s">
        <v>255</v>
      </c>
    </row>
    <row r="325">
      <c r="A325" s="55" t="s">
        <v>1148</v>
      </c>
      <c r="B325" s="55" t="s">
        <v>1149</v>
      </c>
      <c r="C325" s="56" t="s">
        <v>1150</v>
      </c>
      <c r="D325" s="56" t="s">
        <v>1151</v>
      </c>
      <c r="E325" s="56" t="s">
        <v>1151</v>
      </c>
      <c r="F325" s="56" t="s">
        <v>237</v>
      </c>
    </row>
    <row r="326">
      <c r="A326" s="55" t="s">
        <v>1152</v>
      </c>
      <c r="B326" s="55" t="s">
        <v>1149</v>
      </c>
      <c r="C326" s="56" t="s">
        <v>1153</v>
      </c>
      <c r="D326" s="56" t="s">
        <v>1151</v>
      </c>
      <c r="E326" s="56" t="s">
        <v>1151</v>
      </c>
      <c r="F326" s="56" t="s">
        <v>237</v>
      </c>
    </row>
    <row r="327">
      <c r="A327" s="55" t="s">
        <v>1154</v>
      </c>
      <c r="B327" s="55" t="s">
        <v>1155</v>
      </c>
      <c r="C327" s="56" t="s">
        <v>1156</v>
      </c>
      <c r="D327" s="56" t="s">
        <v>1157</v>
      </c>
      <c r="E327" s="56" t="s">
        <v>1157</v>
      </c>
      <c r="F327" s="56" t="s">
        <v>237</v>
      </c>
    </row>
    <row r="328">
      <c r="A328" s="55" t="s">
        <v>1158</v>
      </c>
      <c r="B328" s="55" t="s">
        <v>1155</v>
      </c>
      <c r="C328" s="56" t="s">
        <v>1159</v>
      </c>
      <c r="D328" s="56" t="s">
        <v>1157</v>
      </c>
      <c r="E328" s="56" t="s">
        <v>1157</v>
      </c>
      <c r="F328" s="56" t="s">
        <v>237</v>
      </c>
    </row>
    <row r="329">
      <c r="A329" s="55" t="s">
        <v>1160</v>
      </c>
      <c r="B329" s="55" t="s">
        <v>1161</v>
      </c>
      <c r="C329" s="56" t="s">
        <v>1162</v>
      </c>
      <c r="D329" s="56" t="s">
        <v>1163</v>
      </c>
      <c r="E329" s="56" t="s">
        <v>1163</v>
      </c>
      <c r="F329" s="56" t="s">
        <v>237</v>
      </c>
    </row>
    <row r="330">
      <c r="A330" s="55" t="s">
        <v>1164</v>
      </c>
      <c r="B330" s="55" t="s">
        <v>1165</v>
      </c>
      <c r="C330" s="56" t="s">
        <v>1166</v>
      </c>
      <c r="D330" s="56" t="s">
        <v>1167</v>
      </c>
      <c r="E330" s="56" t="s">
        <v>1168</v>
      </c>
      <c r="F330" s="56" t="s">
        <v>237</v>
      </c>
    </row>
    <row r="331">
      <c r="A331" s="55" t="s">
        <v>1169</v>
      </c>
      <c r="B331" s="55" t="s">
        <v>1170</v>
      </c>
      <c r="C331" s="56" t="s">
        <v>1171</v>
      </c>
      <c r="D331" s="56" t="s">
        <v>1172</v>
      </c>
      <c r="E331" s="56" t="s">
        <v>1172</v>
      </c>
      <c r="F331" s="56" t="s">
        <v>237</v>
      </c>
    </row>
    <row r="332">
      <c r="A332" s="55" t="s">
        <v>1173</v>
      </c>
      <c r="B332" s="55" t="s">
        <v>1174</v>
      </c>
      <c r="C332" s="56" t="s">
        <v>1175</v>
      </c>
      <c r="D332" s="56" t="s">
        <v>1176</v>
      </c>
      <c r="E332" s="56" t="s">
        <v>1176</v>
      </c>
      <c r="F332" s="56" t="s">
        <v>237</v>
      </c>
    </row>
    <row r="333">
      <c r="A333" s="55" t="s">
        <v>1177</v>
      </c>
      <c r="B333" s="55" t="s">
        <v>1178</v>
      </c>
      <c r="C333" s="56" t="s">
        <v>1179</v>
      </c>
      <c r="D333" s="56" t="s">
        <v>1180</v>
      </c>
      <c r="E333" s="56" t="s">
        <v>1180</v>
      </c>
      <c r="F333" s="56" t="s">
        <v>237</v>
      </c>
    </row>
    <row r="334">
      <c r="A334" s="55" t="s">
        <v>1181</v>
      </c>
      <c r="B334" s="55" t="s">
        <v>1178</v>
      </c>
      <c r="C334" s="56" t="s">
        <v>1182</v>
      </c>
      <c r="D334" s="56" t="s">
        <v>1180</v>
      </c>
      <c r="E334" s="56" t="s">
        <v>1180</v>
      </c>
      <c r="F334" s="56" t="s">
        <v>237</v>
      </c>
    </row>
    <row r="335">
      <c r="A335" s="55" t="s">
        <v>1183</v>
      </c>
      <c r="B335" s="55" t="s">
        <v>1178</v>
      </c>
      <c r="C335" s="56" t="s">
        <v>1184</v>
      </c>
      <c r="D335" s="56" t="s">
        <v>1180</v>
      </c>
      <c r="E335" s="56" t="s">
        <v>1180</v>
      </c>
      <c r="F335" s="56" t="s">
        <v>237</v>
      </c>
    </row>
    <row r="336">
      <c r="A336" s="55" t="s">
        <v>1185</v>
      </c>
      <c r="B336" s="55" t="s">
        <v>1178</v>
      </c>
      <c r="C336" s="56" t="s">
        <v>1186</v>
      </c>
      <c r="D336" s="56" t="s">
        <v>1180</v>
      </c>
      <c r="E336" s="56" t="s">
        <v>1180</v>
      </c>
      <c r="F336" s="56" t="s">
        <v>237</v>
      </c>
    </row>
    <row r="337">
      <c r="A337" s="55" t="s">
        <v>1187</v>
      </c>
      <c r="B337" s="55" t="s">
        <v>1188</v>
      </c>
      <c r="C337" s="56" t="s">
        <v>1189</v>
      </c>
      <c r="D337" s="56" t="s">
        <v>1190</v>
      </c>
      <c r="E337" s="56" t="s">
        <v>1190</v>
      </c>
      <c r="F337" s="56" t="s">
        <v>237</v>
      </c>
    </row>
    <row r="338">
      <c r="A338" s="55" t="s">
        <v>1191</v>
      </c>
      <c r="B338" s="55" t="s">
        <v>1192</v>
      </c>
      <c r="C338" s="56" t="s">
        <v>1193</v>
      </c>
      <c r="D338" s="56" t="s">
        <v>111</v>
      </c>
      <c r="E338" s="56" t="s">
        <v>111</v>
      </c>
      <c r="F338" s="56" t="s">
        <v>237</v>
      </c>
    </row>
    <row r="339">
      <c r="A339" s="55" t="s">
        <v>1194</v>
      </c>
      <c r="B339" s="55" t="s">
        <v>1192</v>
      </c>
      <c r="C339" s="56" t="s">
        <v>1195</v>
      </c>
      <c r="D339" s="56" t="s">
        <v>111</v>
      </c>
      <c r="E339" s="56" t="s">
        <v>111</v>
      </c>
      <c r="F339" s="56" t="s">
        <v>237</v>
      </c>
    </row>
    <row r="340">
      <c r="A340" s="55" t="s">
        <v>1196</v>
      </c>
      <c r="B340" s="55" t="s">
        <v>1192</v>
      </c>
      <c r="C340" s="56" t="s">
        <v>1197</v>
      </c>
      <c r="D340" s="56" t="s">
        <v>111</v>
      </c>
      <c r="E340" s="56" t="s">
        <v>111</v>
      </c>
      <c r="F340" s="56" t="s">
        <v>237</v>
      </c>
    </row>
    <row r="341">
      <c r="A341" s="55" t="s">
        <v>1198</v>
      </c>
      <c r="B341" s="55" t="s">
        <v>1192</v>
      </c>
      <c r="C341" s="56" t="s">
        <v>1199</v>
      </c>
      <c r="D341" s="56" t="s">
        <v>111</v>
      </c>
      <c r="E341" s="56" t="s">
        <v>111</v>
      </c>
      <c r="F341" s="56" t="s">
        <v>237</v>
      </c>
    </row>
    <row r="342">
      <c r="A342" s="55" t="s">
        <v>1200</v>
      </c>
      <c r="B342" s="55" t="s">
        <v>1192</v>
      </c>
      <c r="C342" s="56" t="s">
        <v>1201</v>
      </c>
      <c r="D342" s="56" t="s">
        <v>111</v>
      </c>
      <c r="E342" s="56" t="s">
        <v>111</v>
      </c>
      <c r="F342" s="56" t="s">
        <v>237</v>
      </c>
    </row>
    <row r="343">
      <c r="A343" s="55" t="s">
        <v>1202</v>
      </c>
      <c r="B343" s="55" t="s">
        <v>1192</v>
      </c>
      <c r="C343" s="56" t="s">
        <v>1203</v>
      </c>
      <c r="D343" s="56" t="s">
        <v>111</v>
      </c>
      <c r="E343" s="56" t="s">
        <v>111</v>
      </c>
      <c r="F343" s="56" t="s">
        <v>237</v>
      </c>
    </row>
    <row r="344">
      <c r="A344" s="55" t="s">
        <v>1204</v>
      </c>
      <c r="B344" s="55" t="s">
        <v>1192</v>
      </c>
      <c r="C344" s="56" t="s">
        <v>1205</v>
      </c>
      <c r="D344" s="56" t="s">
        <v>111</v>
      </c>
      <c r="E344" s="56" t="s">
        <v>111</v>
      </c>
      <c r="F344" s="56" t="s">
        <v>255</v>
      </c>
    </row>
    <row r="345">
      <c r="A345" s="55" t="s">
        <v>1206</v>
      </c>
      <c r="B345" s="55" t="s">
        <v>1192</v>
      </c>
      <c r="C345" s="56" t="s">
        <v>1207</v>
      </c>
      <c r="D345" s="56" t="s">
        <v>111</v>
      </c>
      <c r="E345" s="56" t="s">
        <v>111</v>
      </c>
      <c r="F345" s="56" t="s">
        <v>237</v>
      </c>
    </row>
    <row r="346">
      <c r="A346" s="55" t="s">
        <v>1208</v>
      </c>
      <c r="B346" s="55" t="s">
        <v>1192</v>
      </c>
      <c r="C346" s="56" t="s">
        <v>1209</v>
      </c>
      <c r="D346" s="56" t="s">
        <v>111</v>
      </c>
      <c r="E346" s="56" t="s">
        <v>111</v>
      </c>
      <c r="F346" s="56" t="s">
        <v>237</v>
      </c>
    </row>
    <row r="347">
      <c r="A347" s="55" t="s">
        <v>1210</v>
      </c>
      <c r="B347" s="55" t="s">
        <v>1192</v>
      </c>
      <c r="C347" s="56" t="s">
        <v>1211</v>
      </c>
      <c r="D347" s="56" t="s">
        <v>111</v>
      </c>
      <c r="E347" s="56" t="s">
        <v>111</v>
      </c>
      <c r="F347" s="56" t="s">
        <v>237</v>
      </c>
    </row>
    <row r="348">
      <c r="A348" s="55" t="s">
        <v>1212</v>
      </c>
      <c r="B348" s="55" t="s">
        <v>1192</v>
      </c>
      <c r="C348" s="56" t="s">
        <v>1213</v>
      </c>
      <c r="D348" s="56" t="s">
        <v>111</v>
      </c>
      <c r="E348" s="56" t="s">
        <v>111</v>
      </c>
      <c r="F348" s="56" t="s">
        <v>237</v>
      </c>
    </row>
    <row r="349">
      <c r="A349" s="55" t="s">
        <v>1214</v>
      </c>
      <c r="B349" s="55" t="s">
        <v>1215</v>
      </c>
      <c r="C349" s="56" t="s">
        <v>1216</v>
      </c>
      <c r="D349" s="56" t="s">
        <v>1217</v>
      </c>
      <c r="E349" s="56" t="s">
        <v>1217</v>
      </c>
      <c r="F349" s="56" t="s">
        <v>237</v>
      </c>
    </row>
    <row r="350">
      <c r="A350" s="55" t="s">
        <v>1218</v>
      </c>
      <c r="B350" s="55" t="s">
        <v>1219</v>
      </c>
      <c r="C350" s="56" t="s">
        <v>1220</v>
      </c>
      <c r="D350" s="56" t="s">
        <v>1221</v>
      </c>
      <c r="E350" s="56" t="s">
        <v>1221</v>
      </c>
      <c r="F350" s="56" t="s">
        <v>237</v>
      </c>
    </row>
    <row r="351">
      <c r="A351" s="55" t="s">
        <v>1222</v>
      </c>
      <c r="B351" s="55" t="s">
        <v>1219</v>
      </c>
      <c r="C351" s="56" t="s">
        <v>1223</v>
      </c>
      <c r="D351" s="56" t="s">
        <v>1221</v>
      </c>
      <c r="E351" s="56" t="s">
        <v>1221</v>
      </c>
      <c r="F351" s="56" t="s">
        <v>237</v>
      </c>
    </row>
    <row r="352">
      <c r="A352" s="55" t="s">
        <v>1224</v>
      </c>
      <c r="B352" s="55" t="s">
        <v>1219</v>
      </c>
      <c r="C352" s="56" t="s">
        <v>1225</v>
      </c>
      <c r="D352" s="56" t="s">
        <v>1221</v>
      </c>
      <c r="E352" s="56" t="s">
        <v>1221</v>
      </c>
      <c r="F352" s="56" t="s">
        <v>237</v>
      </c>
    </row>
    <row r="353">
      <c r="A353" s="55" t="s">
        <v>1226</v>
      </c>
      <c r="B353" s="55" t="s">
        <v>1219</v>
      </c>
      <c r="C353" s="56" t="s">
        <v>1227</v>
      </c>
      <c r="D353" s="56" t="s">
        <v>1221</v>
      </c>
      <c r="E353" s="56" t="s">
        <v>1221</v>
      </c>
      <c r="F353" s="56" t="s">
        <v>237</v>
      </c>
    </row>
    <row r="354">
      <c r="A354" s="55" t="s">
        <v>1228</v>
      </c>
      <c r="B354" s="55" t="s">
        <v>1229</v>
      </c>
      <c r="C354" s="56" t="s">
        <v>1230</v>
      </c>
      <c r="D354" s="56" t="s">
        <v>1231</v>
      </c>
      <c r="E354" s="56" t="s">
        <v>1232</v>
      </c>
      <c r="F354" s="56" t="s">
        <v>237</v>
      </c>
    </row>
    <row r="355">
      <c r="A355" s="55" t="s">
        <v>1233</v>
      </c>
      <c r="B355" s="55" t="s">
        <v>1234</v>
      </c>
      <c r="C355" s="56" t="s">
        <v>1235</v>
      </c>
      <c r="D355" s="56" t="s">
        <v>1236</v>
      </c>
      <c r="E355" s="56" t="s">
        <v>1236</v>
      </c>
      <c r="F355" s="56" t="s">
        <v>237</v>
      </c>
    </row>
    <row r="356">
      <c r="A356" s="55" t="s">
        <v>1237</v>
      </c>
      <c r="B356" s="55" t="s">
        <v>1238</v>
      </c>
      <c r="C356" s="56" t="s">
        <v>1239</v>
      </c>
      <c r="D356" s="56" t="s">
        <v>1240</v>
      </c>
      <c r="E356" s="56" t="s">
        <v>1241</v>
      </c>
      <c r="F356" s="56" t="s">
        <v>237</v>
      </c>
    </row>
    <row r="357">
      <c r="A357" s="55" t="s">
        <v>1242</v>
      </c>
      <c r="B357" s="55" t="s">
        <v>1243</v>
      </c>
      <c r="C357" s="56" t="s">
        <v>1244</v>
      </c>
      <c r="D357" s="56" t="s">
        <v>1245</v>
      </c>
      <c r="E357" s="56" t="s">
        <v>1245</v>
      </c>
      <c r="F357" s="56" t="s">
        <v>237</v>
      </c>
    </row>
    <row r="358">
      <c r="A358" s="55" t="s">
        <v>1246</v>
      </c>
      <c r="B358" s="55" t="s">
        <v>1247</v>
      </c>
      <c r="C358" s="56" t="s">
        <v>1248</v>
      </c>
      <c r="D358" s="56" t="s">
        <v>1249</v>
      </c>
      <c r="E358" s="56" t="s">
        <v>1250</v>
      </c>
      <c r="F358" s="56" t="s">
        <v>237</v>
      </c>
    </row>
    <row r="359">
      <c r="A359" s="55" t="s">
        <v>1251</v>
      </c>
      <c r="B359" s="55" t="s">
        <v>1247</v>
      </c>
      <c r="C359" s="56" t="s">
        <v>1252</v>
      </c>
      <c r="D359" s="56" t="s">
        <v>1249</v>
      </c>
      <c r="E359" s="56" t="s">
        <v>1250</v>
      </c>
      <c r="F359" s="56" t="s">
        <v>237</v>
      </c>
    </row>
    <row r="360">
      <c r="A360" s="55" t="s">
        <v>1253</v>
      </c>
      <c r="B360" s="55" t="s">
        <v>1254</v>
      </c>
      <c r="C360" s="56" t="s">
        <v>1255</v>
      </c>
      <c r="D360" s="56" t="s">
        <v>1256</v>
      </c>
      <c r="E360" s="56" t="s">
        <v>1256</v>
      </c>
      <c r="F360" s="56" t="s">
        <v>237</v>
      </c>
    </row>
    <row r="361">
      <c r="A361" s="55" t="s">
        <v>1257</v>
      </c>
      <c r="B361" s="55" t="s">
        <v>1258</v>
      </c>
      <c r="C361" s="56" t="s">
        <v>1259</v>
      </c>
      <c r="D361" s="56" t="s">
        <v>1260</v>
      </c>
      <c r="E361" s="56" t="s">
        <v>1261</v>
      </c>
      <c r="F361" s="56" t="s">
        <v>237</v>
      </c>
    </row>
    <row r="362">
      <c r="A362" s="55" t="s">
        <v>1262</v>
      </c>
      <c r="B362" s="55" t="s">
        <v>1263</v>
      </c>
      <c r="C362" s="56" t="s">
        <v>1264</v>
      </c>
      <c r="D362" s="56" t="s">
        <v>1265</v>
      </c>
      <c r="E362" s="56" t="s">
        <v>1265</v>
      </c>
      <c r="F362" s="56" t="s">
        <v>237</v>
      </c>
    </row>
    <row r="363">
      <c r="A363" s="55" t="s">
        <v>1266</v>
      </c>
      <c r="B363" s="55" t="s">
        <v>1267</v>
      </c>
      <c r="C363" s="56" t="s">
        <v>1268</v>
      </c>
      <c r="D363" s="56" t="s">
        <v>1269</v>
      </c>
      <c r="E363" s="56" t="s">
        <v>1269</v>
      </c>
      <c r="F363" s="56" t="s">
        <v>237</v>
      </c>
    </row>
    <row r="364">
      <c r="A364" s="55" t="s">
        <v>1270</v>
      </c>
      <c r="B364" s="55" t="s">
        <v>1267</v>
      </c>
      <c r="C364" s="56" t="s">
        <v>1271</v>
      </c>
      <c r="D364" s="56" t="s">
        <v>1269</v>
      </c>
      <c r="E364" s="56" t="s">
        <v>1269</v>
      </c>
      <c r="F364" s="56" t="s">
        <v>237</v>
      </c>
    </row>
    <row r="365">
      <c r="A365" s="55" t="s">
        <v>1272</v>
      </c>
      <c r="B365" s="55" t="s">
        <v>1273</v>
      </c>
      <c r="C365" s="56" t="s">
        <v>1274</v>
      </c>
      <c r="D365" s="56" t="s">
        <v>1275</v>
      </c>
      <c r="E365" s="56" t="s">
        <v>1275</v>
      </c>
      <c r="F365" s="56" t="s">
        <v>237</v>
      </c>
    </row>
    <row r="366">
      <c r="A366" s="55" t="s">
        <v>1276</v>
      </c>
      <c r="B366" s="55" t="s">
        <v>1277</v>
      </c>
      <c r="C366" s="56" t="s">
        <v>1278</v>
      </c>
      <c r="D366" s="56" t="s">
        <v>1279</v>
      </c>
      <c r="E366" s="56" t="s">
        <v>1279</v>
      </c>
      <c r="F366" s="56" t="s">
        <v>255</v>
      </c>
    </row>
    <row r="367">
      <c r="A367" s="55" t="s">
        <v>1280</v>
      </c>
      <c r="B367" s="55" t="s">
        <v>1277</v>
      </c>
      <c r="C367" s="56" t="s">
        <v>1281</v>
      </c>
      <c r="D367" s="56" t="s">
        <v>1279</v>
      </c>
      <c r="E367" s="56" t="s">
        <v>1279</v>
      </c>
      <c r="F367" s="56" t="s">
        <v>237</v>
      </c>
    </row>
    <row r="368">
      <c r="A368" s="55" t="s">
        <v>1282</v>
      </c>
      <c r="B368" s="55" t="s">
        <v>1277</v>
      </c>
      <c r="C368" s="56" t="s">
        <v>1283</v>
      </c>
      <c r="D368" s="56" t="s">
        <v>1279</v>
      </c>
      <c r="E368" s="56" t="s">
        <v>1279</v>
      </c>
      <c r="F368" s="56" t="s">
        <v>237</v>
      </c>
    </row>
    <row r="369">
      <c r="A369" s="55" t="s">
        <v>1284</v>
      </c>
      <c r="B369" s="55" t="s">
        <v>1277</v>
      </c>
      <c r="C369" s="56" t="s">
        <v>1285</v>
      </c>
      <c r="D369" s="56" t="s">
        <v>1279</v>
      </c>
      <c r="E369" s="56" t="s">
        <v>1279</v>
      </c>
      <c r="F369" s="56" t="s">
        <v>237</v>
      </c>
    </row>
    <row r="370">
      <c r="A370" s="55" t="s">
        <v>1286</v>
      </c>
      <c r="B370" s="55" t="s">
        <v>1277</v>
      </c>
      <c r="C370" s="56" t="s">
        <v>1287</v>
      </c>
      <c r="D370" s="56" t="s">
        <v>1279</v>
      </c>
      <c r="E370" s="56" t="s">
        <v>1279</v>
      </c>
      <c r="F370" s="56" t="s">
        <v>237</v>
      </c>
    </row>
    <row r="371">
      <c r="A371" s="55" t="s">
        <v>1288</v>
      </c>
      <c r="B371" s="55" t="s">
        <v>1277</v>
      </c>
      <c r="C371" s="56" t="s">
        <v>1289</v>
      </c>
      <c r="D371" s="56" t="s">
        <v>1279</v>
      </c>
      <c r="E371" s="56" t="s">
        <v>1279</v>
      </c>
      <c r="F371" s="56" t="s">
        <v>237</v>
      </c>
    </row>
    <row r="372">
      <c r="A372" s="55" t="s">
        <v>1290</v>
      </c>
      <c r="B372" s="55" t="s">
        <v>1277</v>
      </c>
      <c r="C372" s="56" t="s">
        <v>1291</v>
      </c>
      <c r="D372" s="56" t="s">
        <v>1279</v>
      </c>
      <c r="E372" s="56" t="s">
        <v>1279</v>
      </c>
      <c r="F372" s="56" t="s">
        <v>237</v>
      </c>
    </row>
    <row r="373">
      <c r="A373" s="55" t="s">
        <v>1292</v>
      </c>
      <c r="B373" s="55" t="s">
        <v>1277</v>
      </c>
      <c r="C373" s="56" t="s">
        <v>1293</v>
      </c>
      <c r="D373" s="56" t="s">
        <v>1279</v>
      </c>
      <c r="E373" s="56" t="s">
        <v>1279</v>
      </c>
      <c r="F373" s="56" t="s">
        <v>237</v>
      </c>
    </row>
    <row r="374">
      <c r="A374" s="55" t="s">
        <v>1294</v>
      </c>
      <c r="B374" s="55" t="s">
        <v>1277</v>
      </c>
      <c r="C374" s="56" t="s">
        <v>1295</v>
      </c>
      <c r="D374" s="56" t="s">
        <v>1279</v>
      </c>
      <c r="E374" s="56" t="s">
        <v>1279</v>
      </c>
      <c r="F374" s="56" t="s">
        <v>237</v>
      </c>
    </row>
    <row r="375">
      <c r="A375" s="55" t="s">
        <v>1296</v>
      </c>
      <c r="B375" s="55" t="s">
        <v>1277</v>
      </c>
      <c r="C375" s="56" t="s">
        <v>1297</v>
      </c>
      <c r="D375" s="56" t="s">
        <v>1279</v>
      </c>
      <c r="E375" s="56" t="s">
        <v>1279</v>
      </c>
      <c r="F375" s="56" t="s">
        <v>237</v>
      </c>
    </row>
    <row r="376">
      <c r="A376" s="55" t="s">
        <v>1298</v>
      </c>
      <c r="B376" s="55" t="s">
        <v>1277</v>
      </c>
      <c r="C376" s="56" t="s">
        <v>976</v>
      </c>
      <c r="D376" s="56" t="s">
        <v>1279</v>
      </c>
      <c r="E376" s="56" t="s">
        <v>1279</v>
      </c>
      <c r="F376" s="56" t="s">
        <v>237</v>
      </c>
    </row>
    <row r="377">
      <c r="A377" s="55" t="s">
        <v>1299</v>
      </c>
      <c r="B377" s="55" t="s">
        <v>1277</v>
      </c>
      <c r="C377" s="56" t="s">
        <v>1300</v>
      </c>
      <c r="D377" s="56" t="s">
        <v>1279</v>
      </c>
      <c r="E377" s="56" t="s">
        <v>1279</v>
      </c>
      <c r="F377" s="56" t="s">
        <v>237</v>
      </c>
    </row>
    <row r="378">
      <c r="A378" s="55" t="s">
        <v>1301</v>
      </c>
      <c r="B378" s="55" t="s">
        <v>1277</v>
      </c>
      <c r="C378" s="56" t="s">
        <v>1302</v>
      </c>
      <c r="D378" s="56" t="s">
        <v>1279</v>
      </c>
      <c r="E378" s="56" t="s">
        <v>1279</v>
      </c>
      <c r="F378" s="56" t="s">
        <v>237</v>
      </c>
    </row>
    <row r="379">
      <c r="A379" s="55" t="s">
        <v>1303</v>
      </c>
      <c r="B379" s="55" t="s">
        <v>1277</v>
      </c>
      <c r="C379" s="56" t="s">
        <v>1304</v>
      </c>
      <c r="D379" s="56" t="s">
        <v>1279</v>
      </c>
      <c r="E379" s="56" t="s">
        <v>1279</v>
      </c>
      <c r="F379" s="56" t="s">
        <v>237</v>
      </c>
    </row>
    <row r="380">
      <c r="A380" s="55" t="s">
        <v>1305</v>
      </c>
      <c r="B380" s="55" t="s">
        <v>1277</v>
      </c>
      <c r="C380" s="56" t="s">
        <v>1306</v>
      </c>
      <c r="D380" s="56" t="s">
        <v>1279</v>
      </c>
      <c r="E380" s="56" t="s">
        <v>1279</v>
      </c>
      <c r="F380" s="56" t="s">
        <v>237</v>
      </c>
    </row>
    <row r="381">
      <c r="A381" s="55" t="s">
        <v>1307</v>
      </c>
      <c r="B381" s="55" t="s">
        <v>1277</v>
      </c>
      <c r="C381" s="56" t="s">
        <v>1308</v>
      </c>
      <c r="D381" s="56" t="s">
        <v>1279</v>
      </c>
      <c r="E381" s="56" t="s">
        <v>1279</v>
      </c>
      <c r="F381" s="56" t="s">
        <v>237</v>
      </c>
    </row>
    <row r="382">
      <c r="A382" s="55" t="s">
        <v>1309</v>
      </c>
      <c r="B382" s="55" t="s">
        <v>1277</v>
      </c>
      <c r="C382" s="56" t="s">
        <v>1310</v>
      </c>
      <c r="D382" s="56" t="s">
        <v>1279</v>
      </c>
      <c r="E382" s="56" t="s">
        <v>1279</v>
      </c>
      <c r="F382" s="56" t="s">
        <v>237</v>
      </c>
    </row>
    <row r="383">
      <c r="A383" s="55" t="s">
        <v>1311</v>
      </c>
      <c r="B383" s="55" t="s">
        <v>1277</v>
      </c>
      <c r="C383" s="56" t="s">
        <v>1312</v>
      </c>
      <c r="D383" s="56" t="s">
        <v>1279</v>
      </c>
      <c r="E383" s="56" t="s">
        <v>1279</v>
      </c>
      <c r="F383" s="56" t="s">
        <v>237</v>
      </c>
    </row>
    <row r="384">
      <c r="A384" s="55" t="s">
        <v>1313</v>
      </c>
      <c r="B384" s="55" t="s">
        <v>1277</v>
      </c>
      <c r="C384" s="56" t="s">
        <v>1314</v>
      </c>
      <c r="D384" s="56" t="s">
        <v>1279</v>
      </c>
      <c r="E384" s="56" t="s">
        <v>1279</v>
      </c>
      <c r="F384" s="56" t="s">
        <v>237</v>
      </c>
    </row>
    <row r="385">
      <c r="A385" s="55" t="s">
        <v>1315</v>
      </c>
      <c r="B385" s="55" t="s">
        <v>1277</v>
      </c>
      <c r="C385" s="56" t="s">
        <v>1316</v>
      </c>
      <c r="D385" s="56" t="s">
        <v>1279</v>
      </c>
      <c r="E385" s="56" t="s">
        <v>1279</v>
      </c>
      <c r="F385" s="56" t="s">
        <v>237</v>
      </c>
    </row>
    <row r="386">
      <c r="A386" s="55" t="s">
        <v>1317</v>
      </c>
      <c r="B386" s="55" t="s">
        <v>1318</v>
      </c>
      <c r="C386" s="56" t="s">
        <v>1319</v>
      </c>
      <c r="D386" s="56" t="s">
        <v>1320</v>
      </c>
      <c r="E386" s="56" t="s">
        <v>1320</v>
      </c>
      <c r="F386" s="56" t="s">
        <v>237</v>
      </c>
    </row>
    <row r="387">
      <c r="A387" s="55" t="s">
        <v>1321</v>
      </c>
      <c r="B387" s="55" t="s">
        <v>1322</v>
      </c>
      <c r="C387" s="56" t="s">
        <v>1323</v>
      </c>
      <c r="D387" s="56" t="s">
        <v>1324</v>
      </c>
      <c r="E387" s="56" t="s">
        <v>1324</v>
      </c>
      <c r="F387" s="56" t="s">
        <v>237</v>
      </c>
    </row>
    <row r="388">
      <c r="A388" s="55" t="s">
        <v>1325</v>
      </c>
      <c r="B388" s="55" t="s">
        <v>1326</v>
      </c>
      <c r="C388" s="56" t="s">
        <v>1327</v>
      </c>
      <c r="D388" s="56" t="s">
        <v>1328</v>
      </c>
      <c r="E388" s="56" t="s">
        <v>1328</v>
      </c>
      <c r="F388" s="56" t="s">
        <v>237</v>
      </c>
    </row>
    <row r="389">
      <c r="A389" s="55" t="s">
        <v>1329</v>
      </c>
      <c r="B389" s="55" t="s">
        <v>1326</v>
      </c>
      <c r="C389" s="56" t="s">
        <v>1330</v>
      </c>
      <c r="D389" s="56" t="s">
        <v>1328</v>
      </c>
      <c r="E389" s="56" t="s">
        <v>1328</v>
      </c>
      <c r="F389" s="56" t="s">
        <v>237</v>
      </c>
    </row>
    <row r="390">
      <c r="A390" s="55" t="s">
        <v>1331</v>
      </c>
      <c r="B390" s="55" t="s">
        <v>1326</v>
      </c>
      <c r="C390" s="56" t="s">
        <v>1332</v>
      </c>
      <c r="D390" s="56" t="s">
        <v>1328</v>
      </c>
      <c r="E390" s="56" t="s">
        <v>1328</v>
      </c>
      <c r="F390" s="56" t="s">
        <v>255</v>
      </c>
    </row>
    <row r="391">
      <c r="A391" s="55" t="s">
        <v>1333</v>
      </c>
      <c r="B391" s="55" t="s">
        <v>1326</v>
      </c>
      <c r="C391" s="56" t="s">
        <v>1334</v>
      </c>
      <c r="D391" s="56" t="s">
        <v>1328</v>
      </c>
      <c r="E391" s="56" t="s">
        <v>1328</v>
      </c>
      <c r="F391" s="56" t="s">
        <v>237</v>
      </c>
    </row>
    <row r="392">
      <c r="A392" s="55" t="s">
        <v>1335</v>
      </c>
      <c r="B392" s="55" t="s">
        <v>1326</v>
      </c>
      <c r="C392" s="56" t="s">
        <v>1336</v>
      </c>
      <c r="D392" s="56" t="s">
        <v>1328</v>
      </c>
      <c r="E392" s="56" t="s">
        <v>1328</v>
      </c>
      <c r="F392" s="56" t="s">
        <v>237</v>
      </c>
    </row>
    <row r="393">
      <c r="A393" s="55" t="s">
        <v>1337</v>
      </c>
      <c r="B393" s="55" t="s">
        <v>1338</v>
      </c>
      <c r="C393" s="56" t="s">
        <v>1339</v>
      </c>
      <c r="D393" s="56" t="s">
        <v>1340</v>
      </c>
      <c r="E393" s="56" t="s">
        <v>1340</v>
      </c>
      <c r="F393" s="56" t="s">
        <v>237</v>
      </c>
    </row>
    <row r="394">
      <c r="A394" s="55" t="s">
        <v>1341</v>
      </c>
      <c r="B394" s="55" t="s">
        <v>1338</v>
      </c>
      <c r="C394" s="56" t="s">
        <v>1342</v>
      </c>
      <c r="D394" s="56" t="s">
        <v>1340</v>
      </c>
      <c r="E394" s="56" t="s">
        <v>1340</v>
      </c>
      <c r="F394" s="56" t="s">
        <v>237</v>
      </c>
    </row>
    <row r="395">
      <c r="A395" s="55" t="s">
        <v>1343</v>
      </c>
      <c r="B395" s="55" t="s">
        <v>1015</v>
      </c>
      <c r="C395" s="56" t="s">
        <v>1344</v>
      </c>
      <c r="D395" s="56" t="s">
        <v>1017</v>
      </c>
      <c r="E395" s="56" t="s">
        <v>1017</v>
      </c>
      <c r="F395" s="56" t="s">
        <v>696</v>
      </c>
    </row>
    <row r="396">
      <c r="A396" s="55" t="s">
        <v>1345</v>
      </c>
      <c r="B396" s="55" t="s">
        <v>1064</v>
      </c>
      <c r="C396" s="56" t="s">
        <v>1346</v>
      </c>
      <c r="D396" s="56" t="s">
        <v>1066</v>
      </c>
      <c r="E396" s="56" t="s">
        <v>1066</v>
      </c>
      <c r="F396" s="56" t="s">
        <v>696</v>
      </c>
    </row>
    <row r="397">
      <c r="A397" s="55" t="s">
        <v>1347</v>
      </c>
      <c r="B397" s="55" t="s">
        <v>1096</v>
      </c>
      <c r="C397" s="56" t="s">
        <v>1348</v>
      </c>
      <c r="D397" s="56" t="s">
        <v>1098</v>
      </c>
      <c r="E397" s="56" t="s">
        <v>1098</v>
      </c>
      <c r="F397" s="56" t="s">
        <v>696</v>
      </c>
    </row>
    <row r="398">
      <c r="A398" s="55" t="s">
        <v>1349</v>
      </c>
      <c r="B398" s="55" t="s">
        <v>1139</v>
      </c>
      <c r="C398" s="56" t="s">
        <v>1350</v>
      </c>
      <c r="D398" s="56" t="s">
        <v>1141</v>
      </c>
      <c r="E398" s="56" t="s">
        <v>1141</v>
      </c>
      <c r="F398" s="56" t="s">
        <v>696</v>
      </c>
    </row>
    <row r="399">
      <c r="A399" s="55" t="s">
        <v>1351</v>
      </c>
      <c r="B399" s="55" t="s">
        <v>1178</v>
      </c>
      <c r="C399" s="56" t="s">
        <v>1352</v>
      </c>
      <c r="D399" s="56" t="s">
        <v>1180</v>
      </c>
      <c r="E399" s="56" t="s">
        <v>1180</v>
      </c>
      <c r="F399" s="56" t="s">
        <v>696</v>
      </c>
    </row>
    <row r="400">
      <c r="A400" s="55" t="s">
        <v>1353</v>
      </c>
      <c r="B400" s="55" t="s">
        <v>1192</v>
      </c>
      <c r="C400" s="56" t="s">
        <v>1354</v>
      </c>
      <c r="D400" s="56" t="s">
        <v>111</v>
      </c>
      <c r="E400" s="56" t="s">
        <v>111</v>
      </c>
      <c r="F400" s="56" t="s">
        <v>696</v>
      </c>
    </row>
    <row r="401">
      <c r="A401" s="55" t="s">
        <v>1355</v>
      </c>
      <c r="B401" s="55" t="s">
        <v>1192</v>
      </c>
      <c r="C401" s="56"/>
      <c r="D401" s="56" t="s">
        <v>111</v>
      </c>
      <c r="E401" s="56" t="s">
        <v>111</v>
      </c>
      <c r="F401" s="56" t="s">
        <v>696</v>
      </c>
    </row>
    <row r="402">
      <c r="A402" s="55" t="s">
        <v>1356</v>
      </c>
      <c r="B402" s="55" t="s">
        <v>1219</v>
      </c>
      <c r="C402" s="56" t="s">
        <v>1357</v>
      </c>
      <c r="D402" s="56" t="s">
        <v>1221</v>
      </c>
      <c r="E402" s="56" t="s">
        <v>1221</v>
      </c>
      <c r="F402" s="56" t="s">
        <v>696</v>
      </c>
    </row>
    <row r="403">
      <c r="A403" s="55" t="s">
        <v>1358</v>
      </c>
      <c r="B403" s="55" t="s">
        <v>1267</v>
      </c>
      <c r="C403" s="56" t="s">
        <v>1359</v>
      </c>
      <c r="D403" s="56" t="s">
        <v>1269</v>
      </c>
      <c r="E403" s="56" t="s">
        <v>1269</v>
      </c>
      <c r="F403" s="56" t="s">
        <v>696</v>
      </c>
    </row>
    <row r="404">
      <c r="A404" s="55" t="s">
        <v>1360</v>
      </c>
      <c r="B404" s="55" t="s">
        <v>1277</v>
      </c>
      <c r="C404" s="56" t="s">
        <v>1361</v>
      </c>
      <c r="D404" s="56" t="s">
        <v>1279</v>
      </c>
      <c r="E404" s="56" t="s">
        <v>1279</v>
      </c>
      <c r="F404" s="56" t="s">
        <v>696</v>
      </c>
    </row>
    <row r="405">
      <c r="A405" s="55" t="s">
        <v>1362</v>
      </c>
      <c r="B405" s="55" t="s">
        <v>1277</v>
      </c>
      <c r="C405" s="56" t="s">
        <v>1363</v>
      </c>
      <c r="D405" s="56" t="s">
        <v>1279</v>
      </c>
      <c r="E405" s="56" t="s">
        <v>1279</v>
      </c>
      <c r="F405" s="56" t="s">
        <v>696</v>
      </c>
    </row>
    <row r="406">
      <c r="A406" s="55" t="s">
        <v>1364</v>
      </c>
      <c r="B406" s="55" t="s">
        <v>1326</v>
      </c>
      <c r="C406" s="56" t="s">
        <v>1365</v>
      </c>
      <c r="D406" s="56" t="s">
        <v>1328</v>
      </c>
      <c r="E406" s="56" t="s">
        <v>1328</v>
      </c>
      <c r="F406" s="56" t="s">
        <v>696</v>
      </c>
    </row>
    <row r="407">
      <c r="A407" s="55" t="s">
        <v>1366</v>
      </c>
      <c r="B407" s="55" t="s">
        <v>1192</v>
      </c>
      <c r="C407" s="56" t="s">
        <v>1367</v>
      </c>
      <c r="D407" s="56" t="s">
        <v>111</v>
      </c>
      <c r="E407" s="56" t="s">
        <v>111</v>
      </c>
      <c r="F407" s="56" t="s">
        <v>728</v>
      </c>
    </row>
    <row r="408">
      <c r="A408" s="55" t="s">
        <v>1368</v>
      </c>
      <c r="B408" s="55" t="s">
        <v>1277</v>
      </c>
      <c r="C408" s="56" t="s">
        <v>1369</v>
      </c>
      <c r="D408" s="56" t="s">
        <v>1279</v>
      </c>
      <c r="E408" s="56" t="s">
        <v>1279</v>
      </c>
      <c r="F408" s="56" t="s">
        <v>728</v>
      </c>
    </row>
    <row r="409">
      <c r="A409" s="55" t="s">
        <v>1370</v>
      </c>
      <c r="B409" s="55" t="s">
        <v>1277</v>
      </c>
      <c r="C409" s="56" t="s">
        <v>1371</v>
      </c>
      <c r="D409" s="56" t="s">
        <v>1279</v>
      </c>
      <c r="E409" s="56" t="s">
        <v>1279</v>
      </c>
      <c r="F409" s="56" t="s">
        <v>728</v>
      </c>
    </row>
    <row r="410">
      <c r="A410" s="55" t="s">
        <v>1372</v>
      </c>
      <c r="B410" s="55" t="s">
        <v>1277</v>
      </c>
      <c r="C410" s="56" t="s">
        <v>1373</v>
      </c>
      <c r="D410" s="56" t="s">
        <v>1279</v>
      </c>
      <c r="E410" s="56" t="s">
        <v>1279</v>
      </c>
      <c r="F410" s="56" t="s">
        <v>728</v>
      </c>
    </row>
    <row r="411">
      <c r="A411" s="55" t="s">
        <v>1374</v>
      </c>
      <c r="B411" s="55" t="s">
        <v>1192</v>
      </c>
      <c r="C411" s="56" t="s">
        <v>1375</v>
      </c>
      <c r="D411" s="56" t="s">
        <v>111</v>
      </c>
      <c r="E411" s="56" t="s">
        <v>111</v>
      </c>
      <c r="F411" s="56" t="s">
        <v>737</v>
      </c>
    </row>
    <row r="412">
      <c r="A412" s="55" t="s">
        <v>1376</v>
      </c>
      <c r="B412" s="55" t="s">
        <v>1277</v>
      </c>
      <c r="C412" s="56" t="s">
        <v>1377</v>
      </c>
      <c r="D412" s="56" t="s">
        <v>1279</v>
      </c>
      <c r="E412" s="56" t="s">
        <v>1279</v>
      </c>
      <c r="F412" s="56" t="s">
        <v>737</v>
      </c>
    </row>
    <row r="413">
      <c r="A413" s="55" t="s">
        <v>1378</v>
      </c>
      <c r="B413" s="55" t="s">
        <v>1192</v>
      </c>
      <c r="C413" s="56" t="s">
        <v>1379</v>
      </c>
      <c r="D413" s="56" t="s">
        <v>111</v>
      </c>
      <c r="E413" s="56" t="s">
        <v>111</v>
      </c>
      <c r="F413" s="56" t="s">
        <v>744</v>
      </c>
    </row>
    <row r="414">
      <c r="A414" s="58"/>
      <c r="B414" s="58"/>
      <c r="C414" s="59"/>
      <c r="D414" s="59"/>
      <c r="E414" s="60"/>
      <c r="F414" s="56"/>
    </row>
    <row r="415">
      <c r="A415" s="58"/>
      <c r="B415" s="58"/>
      <c r="C415" s="59"/>
      <c r="D415" s="59"/>
      <c r="E415" s="59"/>
      <c r="F415" s="56"/>
    </row>
    <row r="416">
      <c r="A416" s="58"/>
      <c r="B416" s="58"/>
      <c r="C416" s="59"/>
      <c r="D416" s="59"/>
      <c r="E416" s="59"/>
      <c r="F416" s="56"/>
    </row>
    <row r="417">
      <c r="A417" s="58"/>
      <c r="B417" s="58"/>
      <c r="C417" s="59"/>
      <c r="D417" s="59"/>
      <c r="E417" s="60"/>
      <c r="F417" s="56"/>
    </row>
    <row r="418">
      <c r="A418" s="58"/>
      <c r="B418" s="58"/>
      <c r="C418" s="59"/>
      <c r="D418" s="59"/>
      <c r="E418" s="59"/>
      <c r="F418" s="56"/>
    </row>
    <row r="419">
      <c r="A419" s="58"/>
      <c r="B419" s="58"/>
      <c r="C419" s="59"/>
      <c r="D419" s="59"/>
      <c r="E419" s="59"/>
      <c r="F419" s="56"/>
    </row>
    <row r="420">
      <c r="A420" s="58"/>
      <c r="B420" s="58"/>
      <c r="C420" s="59"/>
      <c r="D420" s="59"/>
      <c r="E420" s="59"/>
      <c r="F420" s="56"/>
    </row>
    <row r="421">
      <c r="A421" s="58"/>
      <c r="B421" s="58"/>
      <c r="C421" s="59"/>
      <c r="D421" s="59"/>
      <c r="E421" s="59"/>
      <c r="F421" s="56"/>
    </row>
    <row r="422">
      <c r="A422" s="58"/>
      <c r="B422" s="58"/>
      <c r="C422" s="59"/>
      <c r="D422" s="59"/>
      <c r="E422" s="59"/>
      <c r="F422" s="56"/>
    </row>
    <row r="423">
      <c r="A423" s="58"/>
      <c r="B423" s="58"/>
      <c r="C423" s="59"/>
      <c r="D423" s="59"/>
      <c r="E423" s="59"/>
      <c r="F423" s="56"/>
    </row>
    <row r="424">
      <c r="A424" s="58"/>
      <c r="B424" s="58"/>
      <c r="C424" s="59"/>
      <c r="D424" s="59"/>
      <c r="E424" s="59"/>
      <c r="F424" s="56"/>
    </row>
    <row r="425">
      <c r="A425" s="58"/>
      <c r="B425" s="58"/>
      <c r="C425" s="59"/>
      <c r="D425" s="59"/>
      <c r="E425" s="59"/>
      <c r="F425" s="56"/>
    </row>
    <row r="426">
      <c r="A426" s="58"/>
      <c r="B426" s="58"/>
      <c r="C426" s="59"/>
      <c r="D426" s="59"/>
      <c r="E426" s="59"/>
      <c r="F426" s="56"/>
    </row>
    <row r="427">
      <c r="A427" s="58"/>
      <c r="B427" s="58"/>
      <c r="C427" s="59"/>
      <c r="D427" s="59"/>
      <c r="E427" s="59"/>
      <c r="F427" s="56"/>
    </row>
    <row r="428">
      <c r="A428" s="58"/>
      <c r="B428" s="58"/>
      <c r="C428" s="59"/>
      <c r="D428" s="59"/>
      <c r="E428" s="59"/>
      <c r="F428" s="56"/>
    </row>
    <row r="429">
      <c r="A429" s="58"/>
      <c r="B429" s="58"/>
      <c r="C429" s="59"/>
      <c r="D429" s="59"/>
      <c r="E429" s="60"/>
      <c r="F429" s="56"/>
    </row>
    <row r="430">
      <c r="A430" s="58"/>
      <c r="B430" s="58"/>
      <c r="C430" s="59"/>
      <c r="D430" s="59"/>
      <c r="E430" s="59"/>
      <c r="F430" s="56"/>
    </row>
    <row r="431">
      <c r="A431" s="58"/>
      <c r="B431" s="58"/>
      <c r="C431" s="59"/>
      <c r="D431" s="59"/>
      <c r="E431" s="59"/>
      <c r="F431" s="56"/>
    </row>
    <row r="432">
      <c r="A432" s="58"/>
      <c r="B432" s="58"/>
      <c r="C432" s="59"/>
      <c r="D432" s="59"/>
      <c r="E432" s="60"/>
      <c r="F432" s="56"/>
    </row>
    <row r="433">
      <c r="A433" s="58"/>
      <c r="B433" s="58"/>
      <c r="C433" s="59"/>
      <c r="D433" s="59"/>
      <c r="E433" s="59"/>
      <c r="F433" s="56"/>
    </row>
    <row r="434">
      <c r="A434" s="58"/>
      <c r="B434" s="58"/>
      <c r="C434" s="59"/>
      <c r="D434" s="59"/>
      <c r="E434" s="59"/>
      <c r="F434" s="56"/>
    </row>
    <row r="435">
      <c r="A435" s="56"/>
      <c r="B435" s="55"/>
      <c r="C435" s="59"/>
      <c r="D435" s="56"/>
      <c r="E435" s="56"/>
      <c r="F435" s="56"/>
    </row>
    <row r="436">
      <c r="A436" s="55"/>
      <c r="B436" s="55"/>
      <c r="C436" s="56"/>
      <c r="D436" s="56"/>
      <c r="E436" s="56"/>
      <c r="F436" s="56"/>
    </row>
    <row r="437">
      <c r="A437" s="55"/>
      <c r="B437" s="55"/>
      <c r="C437" s="56"/>
      <c r="D437" s="56"/>
      <c r="E437" s="56"/>
      <c r="F437" s="56"/>
    </row>
    <row r="438">
      <c r="A438" s="55"/>
      <c r="B438" s="55"/>
      <c r="C438" s="61"/>
      <c r="D438" s="61"/>
      <c r="E438" s="61"/>
      <c r="F438" s="56"/>
    </row>
    <row r="439">
      <c r="A439" s="55"/>
      <c r="B439" s="55"/>
      <c r="C439" s="56"/>
      <c r="D439" s="56"/>
      <c r="E439" s="56"/>
      <c r="F439" s="56"/>
    </row>
  </sheetData>
  <drawing r:id="rId1"/>
</worksheet>
</file>